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6" windowHeight="4872"/>
  </bookViews>
  <sheets>
    <sheet name="Гос. собственность" sheetId="1" r:id="rId1"/>
    <sheet name="Мун. собственность" sheetId="5" r:id="rId2"/>
    <sheet name="Недвижимость гос." sheetId="3" r:id="rId3"/>
    <sheet name="Недвижимость мун." sheetId="6" r:id="rId4"/>
  </sheets>
  <definedNames>
    <definedName name="_xlnm._FilterDatabase" localSheetId="0" hidden="1">'Гос. собственность'!$E$1:$E$202</definedName>
    <definedName name="_xlnm._FilterDatabase" localSheetId="1" hidden="1">'Мун. собственность'!$M$1:$M$366</definedName>
    <definedName name="_xlnm._FilterDatabase" localSheetId="2" hidden="1">'Недвижимость гос.'!$M$1:$M$66</definedName>
    <definedName name="_xlnm._FilterDatabase" localSheetId="3" hidden="1">'Недвижимость мун.'!$M$1:$M$69</definedName>
    <definedName name="_xlnm.Print_Titles" localSheetId="0">'Гос. собственность'!$4:$5</definedName>
    <definedName name="_xlnm.Print_Titles" localSheetId="2">'Недвижимость гос.'!$4:$5</definedName>
    <definedName name="_xlnm.Print_Area" localSheetId="0">'Гос. собственность'!$A$1:$P$187</definedName>
    <definedName name="_xlnm.Print_Area" localSheetId="1">'Мун. собственность'!$A$1:$P$359</definedName>
    <definedName name="_xlnm.Print_Area" localSheetId="2">'Недвижимость гос.'!$A$1:$P$54</definedName>
    <definedName name="_xlnm.Print_Area" localSheetId="3">'Недвижимость мун.'!$A$1:$P$54</definedName>
  </definedNames>
  <calcPr calcId="145621"/>
</workbook>
</file>

<file path=xl/calcChain.xml><?xml version="1.0" encoding="utf-8"?>
<calcChain xmlns="http://schemas.openxmlformats.org/spreadsheetml/2006/main">
  <c r="R249" i="5" l="1"/>
  <c r="Q269" i="5" l="1"/>
  <c r="Q250" i="5"/>
  <c r="Q249" i="5"/>
  <c r="R216" i="5"/>
  <c r="S216" i="5"/>
  <c r="O40" i="6" l="1"/>
  <c r="N40" i="6"/>
  <c r="N25" i="6"/>
  <c r="O25" i="6"/>
  <c r="N24" i="1" l="1"/>
  <c r="O24" i="1"/>
  <c r="M24" i="1"/>
  <c r="N29" i="1"/>
  <c r="O29" i="1"/>
  <c r="M29" i="1"/>
  <c r="N171" i="1"/>
  <c r="O171" i="1"/>
  <c r="M171" i="1"/>
  <c r="N120" i="1"/>
  <c r="O120" i="1"/>
  <c r="M120" i="1"/>
  <c r="N56" i="1"/>
  <c r="O56" i="1"/>
  <c r="M57" i="1"/>
  <c r="M56" i="1" s="1"/>
  <c r="N15" i="1"/>
  <c r="O15" i="1"/>
  <c r="N34" i="5"/>
  <c r="O34" i="5"/>
  <c r="M34" i="5"/>
  <c r="N39" i="5"/>
  <c r="O39" i="5"/>
  <c r="M39" i="5"/>
  <c r="N48" i="5"/>
  <c r="O48" i="5"/>
  <c r="M48" i="5"/>
  <c r="N50" i="5"/>
  <c r="O50" i="5"/>
  <c r="M50" i="5"/>
  <c r="N55" i="5"/>
  <c r="O55" i="5"/>
  <c r="M55" i="5"/>
  <c r="N58" i="5"/>
  <c r="O58" i="5"/>
  <c r="M58" i="5"/>
  <c r="N67" i="5"/>
  <c r="O67" i="5"/>
  <c r="M67" i="5"/>
  <c r="N108" i="5"/>
  <c r="O108" i="5"/>
  <c r="M108" i="5"/>
  <c r="N119" i="5"/>
  <c r="O119" i="5"/>
  <c r="M119" i="5"/>
  <c r="N139" i="5"/>
  <c r="O139" i="5"/>
  <c r="M139" i="5"/>
  <c r="N293" i="5"/>
  <c r="O293" i="5"/>
  <c r="M293" i="5"/>
  <c r="P138" i="1"/>
  <c r="P16" i="6"/>
  <c r="P18" i="6"/>
  <c r="P19" i="6"/>
  <c r="P21" i="6"/>
  <c r="P22" i="6"/>
  <c r="P23" i="6"/>
  <c r="P24" i="6"/>
  <c r="P26" i="6"/>
  <c r="P28" i="6"/>
  <c r="P29" i="6"/>
  <c r="P30" i="6"/>
  <c r="P31" i="6"/>
  <c r="P32" i="6"/>
  <c r="P33" i="6"/>
  <c r="P34" i="6"/>
  <c r="P35" i="6"/>
  <c r="P37" i="6"/>
  <c r="P39" i="6"/>
  <c r="P40" i="6"/>
  <c r="P41" i="6"/>
  <c r="P42" i="6"/>
  <c r="P43" i="6"/>
  <c r="P45" i="6"/>
  <c r="P47" i="6"/>
  <c r="P49" i="6"/>
  <c r="P50" i="6"/>
  <c r="P51" i="6"/>
  <c r="P15" i="3"/>
  <c r="P17" i="3"/>
  <c r="P21" i="3"/>
  <c r="P25" i="3"/>
  <c r="P35" i="3"/>
  <c r="P36" i="3"/>
  <c r="P37" i="3"/>
  <c r="P40" i="3"/>
  <c r="P41" i="3"/>
  <c r="P50" i="3"/>
  <c r="P51" i="3"/>
  <c r="P16" i="5"/>
  <c r="P26" i="5"/>
  <c r="P28" i="5"/>
  <c r="P32" i="5"/>
  <c r="P33" i="5"/>
  <c r="P35" i="5"/>
  <c r="P36" i="5"/>
  <c r="P37" i="5"/>
  <c r="P38" i="5"/>
  <c r="P40" i="5"/>
  <c r="P39" i="5" s="1"/>
  <c r="P42" i="5"/>
  <c r="P43" i="5"/>
  <c r="P45" i="5"/>
  <c r="P46" i="5"/>
  <c r="P47" i="5"/>
  <c r="P49" i="5"/>
  <c r="P48" i="5" s="1"/>
  <c r="P51" i="5"/>
  <c r="P50" i="5" s="1"/>
  <c r="P53" i="5"/>
  <c r="P54" i="5"/>
  <c r="P56" i="5"/>
  <c r="P57" i="5"/>
  <c r="P59" i="5"/>
  <c r="P58" i="5" s="1"/>
  <c r="P61" i="5"/>
  <c r="P63" i="5"/>
  <c r="P65" i="5"/>
  <c r="P66" i="5"/>
  <c r="P68" i="5"/>
  <c r="P69" i="5"/>
  <c r="P71" i="5"/>
  <c r="P72" i="5"/>
  <c r="P74" i="5"/>
  <c r="P75" i="5"/>
  <c r="P76" i="5"/>
  <c r="P78" i="5"/>
  <c r="P79" i="5"/>
  <c r="P80" i="5"/>
  <c r="P81" i="5"/>
  <c r="P83" i="5"/>
  <c r="P85" i="5"/>
  <c r="P87" i="5"/>
  <c r="P88" i="5"/>
  <c r="P90" i="5"/>
  <c r="P92" i="5"/>
  <c r="P94" i="5"/>
  <c r="P103" i="5"/>
  <c r="P104" i="5"/>
  <c r="P105" i="5"/>
  <c r="P106" i="5"/>
  <c r="P109" i="5"/>
  <c r="P110" i="5"/>
  <c r="P112" i="5"/>
  <c r="P113" i="5"/>
  <c r="P115" i="5"/>
  <c r="P117" i="5"/>
  <c r="P120" i="5"/>
  <c r="P121" i="5"/>
  <c r="P123" i="5"/>
  <c r="P125" i="5"/>
  <c r="P127" i="5"/>
  <c r="P135" i="5"/>
  <c r="P137" i="5"/>
  <c r="P138" i="5"/>
  <c r="P140" i="5"/>
  <c r="P139" i="5" s="1"/>
  <c r="P142" i="5"/>
  <c r="P144" i="5"/>
  <c r="P146" i="5"/>
  <c r="P148" i="5"/>
  <c r="P150" i="5"/>
  <c r="P158" i="5"/>
  <c r="P160" i="5"/>
  <c r="P162" i="5"/>
  <c r="P164" i="5"/>
  <c r="P166" i="5"/>
  <c r="P176" i="5"/>
  <c r="P193" i="5"/>
  <c r="P202" i="5"/>
  <c r="P204" i="5"/>
  <c r="P206" i="5"/>
  <c r="P220" i="5"/>
  <c r="P228" i="5"/>
  <c r="P241" i="5"/>
  <c r="P250" i="5"/>
  <c r="P251" i="5"/>
  <c r="P255" i="5"/>
  <c r="P257" i="5"/>
  <c r="P259" i="5"/>
  <c r="P267" i="5"/>
  <c r="P268" i="5"/>
  <c r="P269" i="5"/>
  <c r="P270" i="5"/>
  <c r="P271" i="5"/>
  <c r="P272" i="5"/>
  <c r="P273" i="5"/>
  <c r="P274" i="5"/>
  <c r="P275" i="5"/>
  <c r="P276" i="5"/>
  <c r="P278" i="5"/>
  <c r="P280" i="5"/>
  <c r="P288" i="5"/>
  <c r="P292" i="5"/>
  <c r="P294" i="5"/>
  <c r="P293" i="5" s="1"/>
  <c r="P321" i="5"/>
  <c r="P331" i="5"/>
  <c r="P333" i="5"/>
  <c r="P346" i="5"/>
  <c r="P356" i="5"/>
  <c r="P357" i="5"/>
  <c r="P25" i="1"/>
  <c r="P26" i="1"/>
  <c r="P27" i="1"/>
  <c r="P28" i="1"/>
  <c r="P30" i="1"/>
  <c r="P31" i="1"/>
  <c r="P32" i="1"/>
  <c r="P33" i="1"/>
  <c r="P36" i="1"/>
  <c r="P54" i="1"/>
  <c r="P66" i="1"/>
  <c r="P67" i="1"/>
  <c r="P68" i="1"/>
  <c r="P69" i="1"/>
  <c r="P70" i="1"/>
  <c r="P80" i="1"/>
  <c r="P89" i="1"/>
  <c r="P97" i="1"/>
  <c r="P107" i="1"/>
  <c r="P111" i="1"/>
  <c r="P121" i="1"/>
  <c r="P122" i="1"/>
  <c r="P123" i="1"/>
  <c r="P124" i="1"/>
  <c r="P125" i="1"/>
  <c r="P126" i="1"/>
  <c r="P127" i="1"/>
  <c r="P128" i="1"/>
  <c r="P136" i="1"/>
  <c r="P148" i="1"/>
  <c r="P161" i="1"/>
  <c r="P172" i="1"/>
  <c r="P173" i="1"/>
  <c r="P184" i="1"/>
  <c r="P29" i="1" l="1"/>
  <c r="P24" i="1"/>
  <c r="P34" i="5"/>
  <c r="P171" i="1"/>
  <c r="P120" i="1"/>
  <c r="P55" i="5"/>
  <c r="P67" i="5"/>
  <c r="P119" i="5"/>
  <c r="P108" i="5"/>
  <c r="O15" i="6"/>
  <c r="O17" i="6"/>
  <c r="O20" i="6"/>
  <c r="O27" i="6"/>
  <c r="O36" i="6"/>
  <c r="O38" i="6"/>
  <c r="O44" i="6"/>
  <c r="O46" i="6"/>
  <c r="O48" i="6"/>
  <c r="P48" i="6" s="1"/>
  <c r="O14" i="3"/>
  <c r="O16" i="3"/>
  <c r="O20" i="3"/>
  <c r="O24" i="3"/>
  <c r="O34" i="3"/>
  <c r="O39" i="3"/>
  <c r="O49" i="3"/>
  <c r="O15" i="5"/>
  <c r="O14" i="5" s="1"/>
  <c r="O25" i="5"/>
  <c r="O27" i="5"/>
  <c r="O31" i="5"/>
  <c r="O41" i="5"/>
  <c r="O44" i="5"/>
  <c r="O52" i="5"/>
  <c r="O60" i="5"/>
  <c r="O62" i="5"/>
  <c r="O64" i="5"/>
  <c r="O70" i="5"/>
  <c r="O73" i="5"/>
  <c r="O77" i="5"/>
  <c r="O82" i="5"/>
  <c r="O84" i="5"/>
  <c r="O86" i="5"/>
  <c r="O89" i="5"/>
  <c r="O91" i="5"/>
  <c r="O93" i="5"/>
  <c r="O102" i="5"/>
  <c r="O111" i="5"/>
  <c r="O114" i="5"/>
  <c r="O116" i="5"/>
  <c r="O122" i="5"/>
  <c r="O124" i="5"/>
  <c r="O126" i="5"/>
  <c r="O134" i="5"/>
  <c r="O136" i="5"/>
  <c r="O141" i="5"/>
  <c r="O143" i="5"/>
  <c r="O145" i="5"/>
  <c r="O147" i="5"/>
  <c r="O149" i="5"/>
  <c r="O157" i="5"/>
  <c r="O159" i="5"/>
  <c r="O161" i="5"/>
  <c r="O163" i="5"/>
  <c r="O165" i="5"/>
  <c r="O175" i="5"/>
  <c r="O182" i="5"/>
  <c r="O192" i="5"/>
  <c r="O191" i="5" s="1"/>
  <c r="O196" i="5"/>
  <c r="O201" i="5"/>
  <c r="O203" i="5"/>
  <c r="O205" i="5"/>
  <c r="O215" i="5"/>
  <c r="O214" i="5" s="1"/>
  <c r="O219" i="5"/>
  <c r="O227" i="5"/>
  <c r="O226" i="5" s="1"/>
  <c r="O231" i="5"/>
  <c r="O230" i="5" s="1"/>
  <c r="O240" i="5"/>
  <c r="O248" i="5"/>
  <c r="O252" i="5"/>
  <c r="O254" i="5"/>
  <c r="O256" i="5"/>
  <c r="O258" i="5"/>
  <c r="O266" i="5"/>
  <c r="O277" i="5"/>
  <c r="O279" i="5"/>
  <c r="O287" i="5"/>
  <c r="O291" i="5"/>
  <c r="O297" i="5"/>
  <c r="O296" i="5" s="1"/>
  <c r="O307" i="5"/>
  <c r="O311" i="5"/>
  <c r="O310" i="5" s="1"/>
  <c r="O320" i="5"/>
  <c r="O319" i="5" s="1"/>
  <c r="O330" i="5"/>
  <c r="O332" i="5"/>
  <c r="O336" i="5"/>
  <c r="O335" i="5" s="1"/>
  <c r="O345" i="5"/>
  <c r="O354" i="5"/>
  <c r="O353" i="5" s="1"/>
  <c r="O355" i="5"/>
  <c r="O35" i="1"/>
  <c r="O45" i="1"/>
  <c r="O53" i="1"/>
  <c r="O52" i="1" s="1"/>
  <c r="O65" i="1"/>
  <c r="O64" i="1" s="1"/>
  <c r="O79" i="1"/>
  <c r="O88" i="1"/>
  <c r="O95" i="1"/>
  <c r="O106" i="1"/>
  <c r="O105" i="1" s="1"/>
  <c r="O110" i="1"/>
  <c r="O135" i="1"/>
  <c r="O147" i="1"/>
  <c r="O146" i="1" s="1"/>
  <c r="O157" i="1"/>
  <c r="O160" i="1"/>
  <c r="O170" i="1"/>
  <c r="O182" i="1"/>
  <c r="O23" i="3" l="1"/>
  <c r="O13" i="3"/>
  <c r="O48" i="3"/>
  <c r="O38" i="3"/>
  <c r="O33" i="3"/>
  <c r="O19" i="3"/>
  <c r="O47" i="3"/>
  <c r="O169" i="1"/>
  <c r="O63" i="1"/>
  <c r="O145" i="1"/>
  <c r="O104" i="1"/>
  <c r="O109" i="1"/>
  <c r="O87" i="1"/>
  <c r="O159" i="1"/>
  <c r="O94" i="1"/>
  <c r="O181" i="1"/>
  <c r="O156" i="1"/>
  <c r="O44" i="1"/>
  <c r="O34" i="1"/>
  <c r="O23" i="1" s="1"/>
  <c r="O78" i="1"/>
  <c r="O119" i="1"/>
  <c r="O55" i="1"/>
  <c r="O51" i="1" s="1"/>
  <c r="O14" i="1"/>
  <c r="O30" i="5"/>
  <c r="O107" i="5"/>
  <c r="O118" i="5"/>
  <c r="O133" i="5"/>
  <c r="O156" i="5"/>
  <c r="O295" i="5"/>
  <c r="O352" i="5"/>
  <c r="O13" i="5"/>
  <c r="O239" i="5"/>
  <c r="O213" i="5"/>
  <c r="O190" i="5"/>
  <c r="O174" i="5"/>
  <c r="O309" i="5"/>
  <c r="O318" i="5"/>
  <c r="O317" i="5" s="1"/>
  <c r="O286" i="5"/>
  <c r="O218" i="5"/>
  <c r="O329" i="5"/>
  <c r="O306" i="5"/>
  <c r="O200" i="5"/>
  <c r="O265" i="5"/>
  <c r="O344" i="5"/>
  <c r="O225" i="5"/>
  <c r="O195" i="5"/>
  <c r="O181" i="5"/>
  <c r="O101" i="5"/>
  <c r="O290" i="5"/>
  <c r="O134" i="1"/>
  <c r="O14" i="6"/>
  <c r="O24" i="5"/>
  <c r="O247" i="5"/>
  <c r="M183" i="5"/>
  <c r="P183" i="5" s="1"/>
  <c r="N95" i="1"/>
  <c r="O32" i="3" l="1"/>
  <c r="O22" i="3"/>
  <c r="O18" i="3"/>
  <c r="O12" i="3"/>
  <c r="O46" i="3"/>
  <c r="O13" i="6"/>
  <c r="O155" i="1"/>
  <c r="O154" i="1" s="1"/>
  <c r="O22" i="1"/>
  <c r="O93" i="1"/>
  <c r="O86" i="1"/>
  <c r="O144" i="1"/>
  <c r="O168" i="1"/>
  <c r="O118" i="1"/>
  <c r="O50" i="1"/>
  <c r="O108" i="1"/>
  <c r="O62" i="1"/>
  <c r="O77" i="1"/>
  <c r="O43" i="1"/>
  <c r="O180" i="1"/>
  <c r="O13" i="1"/>
  <c r="O246" i="5"/>
  <c r="O180" i="5"/>
  <c r="O334" i="5"/>
  <c r="O229" i="5"/>
  <c r="O132" i="5"/>
  <c r="O23" i="5"/>
  <c r="O305" i="5"/>
  <c r="O217" i="5"/>
  <c r="O155" i="5"/>
  <c r="O29" i="5"/>
  <c r="O194" i="5"/>
  <c r="O173" i="5"/>
  <c r="O238" i="5"/>
  <c r="O12" i="5"/>
  <c r="O351" i="5"/>
  <c r="O100" i="5"/>
  <c r="O99" i="5" s="1"/>
  <c r="O343" i="5"/>
  <c r="O264" i="5"/>
  <c r="O199" i="5"/>
  <c r="O328" i="5"/>
  <c r="O285" i="5"/>
  <c r="O289" i="5"/>
  <c r="O133" i="1"/>
  <c r="N27" i="6"/>
  <c r="M27" i="6"/>
  <c r="P27" i="6" s="1"/>
  <c r="N20" i="6"/>
  <c r="M20" i="6"/>
  <c r="P20" i="6" s="1"/>
  <c r="O31" i="3" l="1"/>
  <c r="O11" i="3"/>
  <c r="O22" i="5"/>
  <c r="O21" i="5" s="1"/>
  <c r="O45" i="3"/>
  <c r="O12" i="6"/>
  <c r="O61" i="1"/>
  <c r="O49" i="1"/>
  <c r="O153" i="1"/>
  <c r="O143" i="1"/>
  <c r="O85" i="1"/>
  <c r="O21" i="1"/>
  <c r="O103" i="1"/>
  <c r="O167" i="1"/>
  <c r="O92" i="1"/>
  <c r="O42" i="1"/>
  <c r="O117" i="1"/>
  <c r="O179" i="1"/>
  <c r="O76" i="1"/>
  <c r="O12" i="1"/>
  <c r="O304" i="5"/>
  <c r="O131" i="5"/>
  <c r="O245" i="5"/>
  <c r="O327" i="5"/>
  <c r="O263" i="5"/>
  <c r="O11" i="5"/>
  <c r="O172" i="5"/>
  <c r="O179" i="5"/>
  <c r="O212" i="5"/>
  <c r="O224" i="5"/>
  <c r="O98" i="5"/>
  <c r="O198" i="5"/>
  <c r="O342" i="5"/>
  <c r="O350" i="5"/>
  <c r="O237" i="5"/>
  <c r="O154" i="5"/>
  <c r="O189" i="5"/>
  <c r="O284" i="5"/>
  <c r="O132" i="1"/>
  <c r="N219" i="5"/>
  <c r="N218" i="5" s="1"/>
  <c r="N217" i="5" s="1"/>
  <c r="M219" i="5"/>
  <c r="P219" i="5" s="1"/>
  <c r="O10" i="3" l="1"/>
  <c r="O30" i="3"/>
  <c r="O44" i="3"/>
  <c r="O11" i="6"/>
  <c r="O41" i="1"/>
  <c r="O102" i="1"/>
  <c r="O116" i="1"/>
  <c r="O84" i="1"/>
  <c r="O152" i="1"/>
  <c r="O178" i="1"/>
  <c r="O91" i="1"/>
  <c r="O166" i="1"/>
  <c r="O20" i="1"/>
  <c r="O142" i="1"/>
  <c r="O48" i="1"/>
  <c r="O75" i="1"/>
  <c r="O60" i="1"/>
  <c r="O11" i="1"/>
  <c r="M218" i="5"/>
  <c r="P218" i="5" s="1"/>
  <c r="O10" i="5"/>
  <c r="O244" i="5"/>
  <c r="O236" i="5"/>
  <c r="O97" i="5"/>
  <c r="O178" i="5"/>
  <c r="O326" i="5"/>
  <c r="O130" i="5"/>
  <c r="O188" i="5"/>
  <c r="O341" i="5"/>
  <c r="O316" i="5"/>
  <c r="O211" i="5"/>
  <c r="O171" i="5"/>
  <c r="O262" i="5"/>
  <c r="O20" i="5"/>
  <c r="O153" i="5"/>
  <c r="O349" i="5"/>
  <c r="O223" i="5"/>
  <c r="O303" i="5"/>
  <c r="O283" i="5"/>
  <c r="O131" i="1"/>
  <c r="M216" i="5"/>
  <c r="P216" i="5" l="1"/>
  <c r="T216" i="5" s="1"/>
  <c r="Q216" i="5"/>
  <c r="O29" i="3"/>
  <c r="O9" i="3"/>
  <c r="O43" i="3"/>
  <c r="O10" i="6"/>
  <c r="O165" i="1"/>
  <c r="O59" i="1"/>
  <c r="O141" i="1"/>
  <c r="O151" i="1"/>
  <c r="O115" i="1"/>
  <c r="O47" i="1"/>
  <c r="O19" i="1"/>
  <c r="O90" i="1"/>
  <c r="O177" i="1"/>
  <c r="O83" i="1"/>
  <c r="O101" i="1"/>
  <c r="O74" i="1"/>
  <c r="O40" i="1"/>
  <c r="O10" i="1"/>
  <c r="M217" i="5"/>
  <c r="P217" i="5" s="1"/>
  <c r="O348" i="5"/>
  <c r="O210" i="5"/>
  <c r="O129" i="5"/>
  <c r="O235" i="5"/>
  <c r="O325" i="5"/>
  <c r="O302" i="5"/>
  <c r="O261" i="5"/>
  <c r="O340" i="5"/>
  <c r="O177" i="5"/>
  <c r="O9" i="5"/>
  <c r="O222" i="5"/>
  <c r="O152" i="5"/>
  <c r="O19" i="5"/>
  <c r="O170" i="5"/>
  <c r="O315" i="5"/>
  <c r="O96" i="5"/>
  <c r="O243" i="5"/>
  <c r="O187" i="5"/>
  <c r="O282" i="5"/>
  <c r="O130" i="1"/>
  <c r="M158" i="1"/>
  <c r="P158" i="1" s="1"/>
  <c r="O8" i="3" l="1"/>
  <c r="O28" i="3"/>
  <c r="O42" i="3"/>
  <c r="O9" i="6"/>
  <c r="O39" i="1"/>
  <c r="O38" i="1" s="1"/>
  <c r="O82" i="1"/>
  <c r="O164" i="1"/>
  <c r="O140" i="1"/>
  <c r="O100" i="1"/>
  <c r="O176" i="1"/>
  <c r="O18" i="1"/>
  <c r="O150" i="1"/>
  <c r="O58" i="1"/>
  <c r="O73" i="1"/>
  <c r="O114" i="1"/>
  <c r="O9" i="1"/>
  <c r="O151" i="5"/>
  <c r="O339" i="5"/>
  <c r="O324" i="5"/>
  <c r="O347" i="5"/>
  <c r="O301" i="5"/>
  <c r="O186" i="5"/>
  <c r="O169" i="5"/>
  <c r="O8" i="5"/>
  <c r="O128" i="5"/>
  <c r="O95" i="5" s="1"/>
  <c r="O242" i="5"/>
  <c r="O314" i="5"/>
  <c r="O18" i="5"/>
  <c r="O221" i="5"/>
  <c r="O260" i="5"/>
  <c r="O234" i="5"/>
  <c r="O209" i="5"/>
  <c r="O281" i="5"/>
  <c r="O129" i="1"/>
  <c r="N34" i="3"/>
  <c r="M34" i="3"/>
  <c r="P34" i="3" s="1"/>
  <c r="S242" i="5" l="1"/>
  <c r="O27" i="3"/>
  <c r="O7" i="3"/>
  <c r="O8" i="6"/>
  <c r="O175" i="1"/>
  <c r="O72" i="1"/>
  <c r="O163" i="1"/>
  <c r="O149" i="1"/>
  <c r="O17" i="1"/>
  <c r="O99" i="1"/>
  <c r="O139" i="1"/>
  <c r="O81" i="1"/>
  <c r="O8" i="1"/>
  <c r="O17" i="5"/>
  <c r="O185" i="5"/>
  <c r="O338" i="5"/>
  <c r="O208" i="5"/>
  <c r="O7" i="5"/>
  <c r="O313" i="5"/>
  <c r="O300" i="5"/>
  <c r="O323" i="5"/>
  <c r="O168" i="5"/>
  <c r="O167" i="5" s="1"/>
  <c r="O233" i="5"/>
  <c r="O113" i="1"/>
  <c r="O112" i="1" s="1"/>
  <c r="N39" i="3"/>
  <c r="N38" i="3" s="1"/>
  <c r="M39" i="3"/>
  <c r="N33" i="3"/>
  <c r="M33" i="3"/>
  <c r="P33" i="3" s="1"/>
  <c r="O26" i="3" l="1"/>
  <c r="M38" i="3"/>
  <c r="P38" i="3" s="1"/>
  <c r="P39" i="3"/>
  <c r="O7" i="6"/>
  <c r="O174" i="1"/>
  <c r="O71" i="1"/>
  <c r="O98" i="1"/>
  <c r="O37" i="1"/>
  <c r="O7" i="1"/>
  <c r="O322" i="5"/>
  <c r="S322" i="5" s="1"/>
  <c r="O299" i="5"/>
  <c r="O184" i="5"/>
  <c r="O207" i="5"/>
  <c r="R207" i="5" s="1"/>
  <c r="N49" i="3"/>
  <c r="M49" i="3"/>
  <c r="P49" i="3" s="1"/>
  <c r="O6" i="3" l="1"/>
  <c r="O6" i="6"/>
  <c r="O6" i="5"/>
  <c r="O6" i="1"/>
  <c r="R6" i="6" s="1"/>
  <c r="N17" i="6"/>
  <c r="M17" i="6"/>
  <c r="P17" i="6" s="1"/>
  <c r="M337" i="5" l="1"/>
  <c r="P337" i="5" s="1"/>
  <c r="N27" i="5" l="1"/>
  <c r="M27" i="5"/>
  <c r="P27" i="5" s="1"/>
  <c r="N336" i="5" l="1"/>
  <c r="N335" i="5" s="1"/>
  <c r="N163" i="5"/>
  <c r="M163" i="5"/>
  <c r="P163" i="5" s="1"/>
  <c r="N165" i="5"/>
  <c r="M165" i="5"/>
  <c r="P165" i="5" s="1"/>
  <c r="N65" i="1" l="1"/>
  <c r="M65" i="1"/>
  <c r="P65" i="1" s="1"/>
  <c r="N25" i="5" l="1"/>
  <c r="N93" i="5"/>
  <c r="N91" i="5"/>
  <c r="N89" i="5"/>
  <c r="N86" i="5"/>
  <c r="N84" i="5"/>
  <c r="N82" i="5"/>
  <c r="N77" i="5"/>
  <c r="N73" i="5"/>
  <c r="N70" i="5"/>
  <c r="N64" i="5"/>
  <c r="N62" i="5"/>
  <c r="N60" i="5"/>
  <c r="N52" i="5"/>
  <c r="N44" i="5"/>
  <c r="N41" i="5"/>
  <c r="N31" i="5"/>
  <c r="M77" i="5"/>
  <c r="P77" i="5" s="1"/>
  <c r="M64" i="5"/>
  <c r="P64" i="5" s="1"/>
  <c r="M41" i="5"/>
  <c r="P41" i="5" s="1"/>
  <c r="M31" i="5"/>
  <c r="M25" i="5"/>
  <c r="N30" i="5" l="1"/>
  <c r="N29" i="5" s="1"/>
  <c r="P31" i="5"/>
  <c r="M24" i="5"/>
  <c r="P24" i="5" s="1"/>
  <c r="P25" i="5"/>
  <c r="N24" i="5"/>
  <c r="N23" i="5" s="1"/>
  <c r="N102" i="5"/>
  <c r="N101" i="5" s="1"/>
  <c r="N100" i="5" s="1"/>
  <c r="M102" i="5"/>
  <c r="N111" i="5"/>
  <c r="M111" i="5"/>
  <c r="N114" i="5"/>
  <c r="M114" i="5"/>
  <c r="P114" i="5" s="1"/>
  <c r="N116" i="5"/>
  <c r="M116" i="5"/>
  <c r="P116" i="5" s="1"/>
  <c r="N122" i="5"/>
  <c r="M122" i="5"/>
  <c r="N126" i="5"/>
  <c r="M126" i="5"/>
  <c r="P126" i="5" s="1"/>
  <c r="N124" i="5"/>
  <c r="M124" i="5"/>
  <c r="P124" i="5" s="1"/>
  <c r="N136" i="5"/>
  <c r="M136" i="5"/>
  <c r="P136" i="5" s="1"/>
  <c r="N143" i="5"/>
  <c r="M143" i="5"/>
  <c r="P143" i="5" s="1"/>
  <c r="N159" i="5"/>
  <c r="M159" i="5"/>
  <c r="P159" i="5" s="1"/>
  <c r="N161" i="5"/>
  <c r="M161" i="5"/>
  <c r="P161" i="5" s="1"/>
  <c r="N175" i="5"/>
  <c r="M175" i="5"/>
  <c r="P175" i="5" s="1"/>
  <c r="P111" i="5" l="1"/>
  <c r="P107" i="5" s="1"/>
  <c r="M107" i="5"/>
  <c r="N107" i="5"/>
  <c r="P122" i="5"/>
  <c r="P118" i="5" s="1"/>
  <c r="M118" i="5"/>
  <c r="N118" i="5"/>
  <c r="M101" i="5"/>
  <c r="P102" i="5"/>
  <c r="N22" i="5"/>
  <c r="N21" i="5" s="1"/>
  <c r="N20" i="5" s="1"/>
  <c r="N19" i="5" s="1"/>
  <c r="N18" i="5" s="1"/>
  <c r="N35" i="1"/>
  <c r="N34" i="1" s="1"/>
  <c r="M35" i="1"/>
  <c r="M34" i="1" l="1"/>
  <c r="P34" i="1" s="1"/>
  <c r="P35" i="1"/>
  <c r="M100" i="5"/>
  <c r="P100" i="5" s="1"/>
  <c r="P101" i="5"/>
  <c r="M23" i="1"/>
  <c r="N23" i="1"/>
  <c r="N22" i="1" s="1"/>
  <c r="N21" i="1" s="1"/>
  <c r="N20" i="1" s="1"/>
  <c r="N19" i="1" s="1"/>
  <c r="N18" i="1" s="1"/>
  <c r="N17" i="1" s="1"/>
  <c r="N99" i="5"/>
  <c r="N98" i="5" s="1"/>
  <c r="N97" i="5" s="1"/>
  <c r="N96" i="5" s="1"/>
  <c r="M46" i="1"/>
  <c r="P46" i="1" s="1"/>
  <c r="M22" i="1" l="1"/>
  <c r="P23" i="1"/>
  <c r="M99" i="5"/>
  <c r="P99" i="5" s="1"/>
  <c r="N291" i="5"/>
  <c r="M291" i="5"/>
  <c r="P291" i="5" s="1"/>
  <c r="M137" i="1"/>
  <c r="P137" i="1" s="1"/>
  <c r="N227" i="5"/>
  <c r="N226" i="5" s="1"/>
  <c r="N225" i="5" s="1"/>
  <c r="M227" i="5"/>
  <c r="M232" i="5"/>
  <c r="P232" i="5" s="1"/>
  <c r="M16" i="1"/>
  <c r="P16" i="1" l="1"/>
  <c r="P15" i="1" s="1"/>
  <c r="M15" i="1"/>
  <c r="M21" i="1"/>
  <c r="P22" i="1"/>
  <c r="M98" i="5"/>
  <c r="P98" i="5" s="1"/>
  <c r="M226" i="5"/>
  <c r="P227" i="5"/>
  <c r="M162" i="1"/>
  <c r="P162" i="1" s="1"/>
  <c r="P57" i="1"/>
  <c r="P56" i="1" s="1"/>
  <c r="M336" i="5"/>
  <c r="N345" i="5"/>
  <c r="N344" i="5" s="1"/>
  <c r="N343" i="5" s="1"/>
  <c r="N342" i="5" s="1"/>
  <c r="N341" i="5" s="1"/>
  <c r="N340" i="5" s="1"/>
  <c r="N339" i="5" s="1"/>
  <c r="N338" i="5" s="1"/>
  <c r="M345" i="5"/>
  <c r="N147" i="1"/>
  <c r="N146" i="1" s="1"/>
  <c r="N145" i="1" s="1"/>
  <c r="N144" i="1" s="1"/>
  <c r="N143" i="1" s="1"/>
  <c r="N142" i="1" s="1"/>
  <c r="N141" i="1" s="1"/>
  <c r="N140" i="1" s="1"/>
  <c r="N139" i="1" s="1"/>
  <c r="M147" i="1"/>
  <c r="M20" i="1" l="1"/>
  <c r="P21" i="1"/>
  <c r="M146" i="1"/>
  <c r="P147" i="1"/>
  <c r="M97" i="5"/>
  <c r="P97" i="5" s="1"/>
  <c r="P336" i="5"/>
  <c r="P335" i="5" s="1"/>
  <c r="M335" i="5"/>
  <c r="M344" i="5"/>
  <c r="P345" i="5"/>
  <c r="M225" i="5"/>
  <c r="P225" i="5" s="1"/>
  <c r="P226" i="5"/>
  <c r="M308" i="5"/>
  <c r="P308" i="5" s="1"/>
  <c r="M312" i="5"/>
  <c r="P312" i="5" s="1"/>
  <c r="N320" i="5"/>
  <c r="N319" i="5" s="1"/>
  <c r="N318" i="5" s="1"/>
  <c r="N317" i="5" s="1"/>
  <c r="M320" i="5"/>
  <c r="N258" i="5"/>
  <c r="M258" i="5"/>
  <c r="P258" i="5" s="1"/>
  <c r="N254" i="5"/>
  <c r="M254" i="5"/>
  <c r="P254" i="5" s="1"/>
  <c r="N279" i="5"/>
  <c r="M279" i="5"/>
  <c r="P279" i="5" s="1"/>
  <c r="N277" i="5"/>
  <c r="M277" i="5"/>
  <c r="P277" i="5" s="1"/>
  <c r="N266" i="5"/>
  <c r="M266" i="5"/>
  <c r="P266" i="5" s="1"/>
  <c r="M145" i="1" l="1"/>
  <c r="P146" i="1"/>
  <c r="M19" i="1"/>
  <c r="P20" i="1"/>
  <c r="M96" i="5"/>
  <c r="P96" i="5" s="1"/>
  <c r="M343" i="5"/>
  <c r="P344" i="5"/>
  <c r="M319" i="5"/>
  <c r="P320" i="5"/>
  <c r="M265" i="5"/>
  <c r="P265" i="5" s="1"/>
  <c r="N265" i="5"/>
  <c r="N248" i="5"/>
  <c r="M249" i="5"/>
  <c r="M253" i="5"/>
  <c r="P253" i="5" s="1"/>
  <c r="N201" i="5"/>
  <c r="M201" i="5"/>
  <c r="P201" i="5" s="1"/>
  <c r="N192" i="5"/>
  <c r="N191" i="5" s="1"/>
  <c r="N190" i="5" s="1"/>
  <c r="M192" i="5"/>
  <c r="N106" i="1"/>
  <c r="N105" i="1" s="1"/>
  <c r="N104" i="1" s="1"/>
  <c r="M106" i="1"/>
  <c r="M96" i="1"/>
  <c r="N53" i="1"/>
  <c r="N52" i="1" s="1"/>
  <c r="M53" i="1"/>
  <c r="M52" i="1" l="1"/>
  <c r="P52" i="1" s="1"/>
  <c r="P53" i="1"/>
  <c r="M144" i="1"/>
  <c r="P145" i="1"/>
  <c r="M18" i="1"/>
  <c r="P19" i="1"/>
  <c r="P96" i="1"/>
  <c r="M95" i="1"/>
  <c r="P95" i="1" s="1"/>
  <c r="M105" i="1"/>
  <c r="P106" i="1"/>
  <c r="M342" i="5"/>
  <c r="P343" i="5"/>
  <c r="M191" i="5"/>
  <c r="P192" i="5"/>
  <c r="M318" i="5"/>
  <c r="P319" i="5"/>
  <c r="M248" i="5"/>
  <c r="P248" i="5" s="1"/>
  <c r="P249" i="5"/>
  <c r="M44" i="5"/>
  <c r="M52" i="5"/>
  <c r="P52" i="5" s="1"/>
  <c r="M60" i="5"/>
  <c r="P60" i="5" s="1"/>
  <c r="M62" i="5"/>
  <c r="P62" i="5" s="1"/>
  <c r="M70" i="5"/>
  <c r="P70" i="5" s="1"/>
  <c r="M73" i="5"/>
  <c r="P73" i="5" s="1"/>
  <c r="M82" i="5"/>
  <c r="P82" i="5" s="1"/>
  <c r="M84" i="5"/>
  <c r="P84" i="5" s="1"/>
  <c r="M86" i="5"/>
  <c r="P86" i="5" s="1"/>
  <c r="M89" i="5"/>
  <c r="P89" i="5" s="1"/>
  <c r="M91" i="5"/>
  <c r="P91" i="5" s="1"/>
  <c r="M93" i="5"/>
  <c r="P93" i="5" s="1"/>
  <c r="N141" i="5"/>
  <c r="M141" i="5"/>
  <c r="P141" i="5" s="1"/>
  <c r="N134" i="5"/>
  <c r="M134" i="5"/>
  <c r="N145" i="5"/>
  <c r="M145" i="5"/>
  <c r="P145" i="5" s="1"/>
  <c r="N147" i="5"/>
  <c r="M147" i="5"/>
  <c r="P147" i="5" s="1"/>
  <c r="N149" i="5"/>
  <c r="M149" i="5"/>
  <c r="P149" i="5" s="1"/>
  <c r="N157" i="5"/>
  <c r="N156" i="5" s="1"/>
  <c r="M157" i="5"/>
  <c r="M143" i="1" l="1"/>
  <c r="P144" i="1"/>
  <c r="M104" i="1"/>
  <c r="P104" i="1" s="1"/>
  <c r="P105" i="1"/>
  <c r="M17" i="1"/>
  <c r="P17" i="1" s="1"/>
  <c r="P18" i="1"/>
  <c r="P44" i="5"/>
  <c r="P30" i="5" s="1"/>
  <c r="M30" i="5"/>
  <c r="N133" i="5"/>
  <c r="N132" i="5" s="1"/>
  <c r="N131" i="5" s="1"/>
  <c r="N130" i="5" s="1"/>
  <c r="N129" i="5" s="1"/>
  <c r="N128" i="5" s="1"/>
  <c r="P134" i="5"/>
  <c r="P133" i="5" s="1"/>
  <c r="M133" i="5"/>
  <c r="P157" i="5"/>
  <c r="P156" i="5" s="1"/>
  <c r="M156" i="5"/>
  <c r="P318" i="5"/>
  <c r="P317" i="5" s="1"/>
  <c r="M317" i="5"/>
  <c r="M341" i="5"/>
  <c r="P342" i="5"/>
  <c r="M190" i="5"/>
  <c r="P190" i="5" s="1"/>
  <c r="P191" i="5"/>
  <c r="N155" i="5"/>
  <c r="N154" i="5" s="1"/>
  <c r="N153" i="5" s="1"/>
  <c r="N152" i="5" s="1"/>
  <c r="N151" i="5" s="1"/>
  <c r="M142" i="1" l="1"/>
  <c r="P143" i="1"/>
  <c r="M132" i="5"/>
  <c r="M340" i="5"/>
  <c r="P341" i="5"/>
  <c r="M29" i="5"/>
  <c r="P29" i="5" s="1"/>
  <c r="M155" i="5"/>
  <c r="N95" i="5"/>
  <c r="N17" i="5" s="1"/>
  <c r="M141" i="1" l="1"/>
  <c r="P142" i="1"/>
  <c r="M131" i="5"/>
  <c r="P132" i="5"/>
  <c r="M154" i="5"/>
  <c r="P155" i="5"/>
  <c r="M339" i="5"/>
  <c r="P340" i="5"/>
  <c r="N135" i="1"/>
  <c r="M135" i="1"/>
  <c r="P135" i="1" s="1"/>
  <c r="N231" i="5"/>
  <c r="N230" i="5" s="1"/>
  <c r="M231" i="5"/>
  <c r="P231" i="5" l="1"/>
  <c r="P230" i="5" s="1"/>
  <c r="M230" i="5"/>
  <c r="M140" i="1"/>
  <c r="P141" i="1"/>
  <c r="M338" i="5"/>
  <c r="P338" i="5" s="1"/>
  <c r="P339" i="5"/>
  <c r="M130" i="5"/>
  <c r="P131" i="5"/>
  <c r="M153" i="5"/>
  <c r="P154" i="5"/>
  <c r="N229" i="5"/>
  <c r="M139" i="1" l="1"/>
  <c r="P139" i="1" s="1"/>
  <c r="P140" i="1"/>
  <c r="M152" i="5"/>
  <c r="P153" i="5"/>
  <c r="M229" i="5"/>
  <c r="P229" i="5" s="1"/>
  <c r="M129" i="5"/>
  <c r="P130" i="5"/>
  <c r="M224" i="5"/>
  <c r="N224" i="5"/>
  <c r="N223" i="5" s="1"/>
  <c r="N222" i="5" s="1"/>
  <c r="N221" i="5" s="1"/>
  <c r="N290" i="5"/>
  <c r="N287" i="5"/>
  <c r="N286" i="5" s="1"/>
  <c r="N285" i="5" s="1"/>
  <c r="M287" i="5"/>
  <c r="M128" i="5" l="1"/>
  <c r="P129" i="5"/>
  <c r="M151" i="5"/>
  <c r="P151" i="5" s="1"/>
  <c r="P152" i="5"/>
  <c r="M290" i="5"/>
  <c r="P290" i="5" s="1"/>
  <c r="M223" i="5"/>
  <c r="P224" i="5"/>
  <c r="M286" i="5"/>
  <c r="P287" i="5"/>
  <c r="M298" i="5"/>
  <c r="P298" i="5" s="1"/>
  <c r="M285" i="5" l="1"/>
  <c r="P285" i="5" s="1"/>
  <c r="P286" i="5"/>
  <c r="P128" i="5"/>
  <c r="M95" i="5"/>
  <c r="P95" i="5" s="1"/>
  <c r="M222" i="5"/>
  <c r="P223" i="5"/>
  <c r="N157" i="1"/>
  <c r="M157" i="1"/>
  <c r="P157" i="1" s="1"/>
  <c r="M183" i="1"/>
  <c r="P183" i="1" s="1"/>
  <c r="N307" i="5"/>
  <c r="N306" i="5" s="1"/>
  <c r="N305" i="5" s="1"/>
  <c r="M307" i="5"/>
  <c r="M221" i="5" l="1"/>
  <c r="P221" i="5" s="1"/>
  <c r="P222" i="5"/>
  <c r="M306" i="5"/>
  <c r="P307" i="5"/>
  <c r="N119" i="1"/>
  <c r="N118" i="1" s="1"/>
  <c r="N117" i="1" s="1"/>
  <c r="N116" i="1" s="1"/>
  <c r="N115" i="1" s="1"/>
  <c r="N114" i="1" s="1"/>
  <c r="M305" i="5" l="1"/>
  <c r="P305" i="5" s="1"/>
  <c r="P306" i="5"/>
  <c r="N252" i="5"/>
  <c r="M252" i="5"/>
  <c r="P252" i="5" s="1"/>
  <c r="N110" i="1" l="1"/>
  <c r="N109" i="1" s="1"/>
  <c r="N108" i="1" s="1"/>
  <c r="M110" i="1"/>
  <c r="M197" i="5"/>
  <c r="P197" i="5" s="1"/>
  <c r="N203" i="5"/>
  <c r="M203" i="5"/>
  <c r="P203" i="5" s="1"/>
  <c r="N205" i="5"/>
  <c r="M205" i="5"/>
  <c r="P205" i="5" s="1"/>
  <c r="M109" i="1" l="1"/>
  <c r="P110" i="1"/>
  <c r="N103" i="1"/>
  <c r="N102" i="1" s="1"/>
  <c r="N101" i="1" s="1"/>
  <c r="N100" i="1" s="1"/>
  <c r="N99" i="1" s="1"/>
  <c r="N98" i="1" s="1"/>
  <c r="M200" i="5"/>
  <c r="N200" i="5"/>
  <c r="N199" i="5" s="1"/>
  <c r="N198" i="5" s="1"/>
  <c r="M108" i="1" l="1"/>
  <c r="P109" i="1"/>
  <c r="M199" i="5"/>
  <c r="P200" i="5"/>
  <c r="Q312" i="5"/>
  <c r="P108" i="1" l="1"/>
  <c r="M103" i="1"/>
  <c r="M198" i="5"/>
  <c r="P198" i="5" s="1"/>
  <c r="P199" i="5"/>
  <c r="N355" i="5"/>
  <c r="M355" i="5"/>
  <c r="P355" i="5" s="1"/>
  <c r="N15" i="5"/>
  <c r="N14" i="5" s="1"/>
  <c r="M15" i="5"/>
  <c r="M102" i="1" l="1"/>
  <c r="P103" i="1"/>
  <c r="M14" i="5"/>
  <c r="P14" i="5" s="1"/>
  <c r="P15" i="5"/>
  <c r="N36" i="6"/>
  <c r="M36" i="6"/>
  <c r="P36" i="6" s="1"/>
  <c r="N46" i="6"/>
  <c r="M46" i="6"/>
  <c r="P46" i="6" s="1"/>
  <c r="M101" i="1" l="1"/>
  <c r="P102" i="1"/>
  <c r="N48" i="6"/>
  <c r="N44" i="6"/>
  <c r="M44" i="6"/>
  <c r="P44" i="6" s="1"/>
  <c r="N38" i="6"/>
  <c r="M38" i="6"/>
  <c r="P38" i="6" s="1"/>
  <c r="M25" i="6"/>
  <c r="P25" i="6" s="1"/>
  <c r="N15" i="6"/>
  <c r="M15" i="6"/>
  <c r="P15" i="6" s="1"/>
  <c r="N174" i="5"/>
  <c r="M174" i="5"/>
  <c r="P174" i="5" s="1"/>
  <c r="N182" i="5"/>
  <c r="N181" i="5" s="1"/>
  <c r="N180" i="5" s="1"/>
  <c r="N179" i="5" s="1"/>
  <c r="N178" i="5" s="1"/>
  <c r="N177" i="5" s="1"/>
  <c r="M182" i="5"/>
  <c r="N196" i="5"/>
  <c r="N195" i="5" s="1"/>
  <c r="N194" i="5" s="1"/>
  <c r="N189" i="5" s="1"/>
  <c r="M196" i="5"/>
  <c r="N215" i="5"/>
  <c r="N214" i="5" s="1"/>
  <c r="N213" i="5" s="1"/>
  <c r="M215" i="5"/>
  <c r="N240" i="5"/>
  <c r="N239" i="5" s="1"/>
  <c r="N238" i="5" s="1"/>
  <c r="N237" i="5" s="1"/>
  <c r="N236" i="5" s="1"/>
  <c r="N235" i="5" s="1"/>
  <c r="N234" i="5" s="1"/>
  <c r="M240" i="5"/>
  <c r="N256" i="5"/>
  <c r="N247" i="5" s="1"/>
  <c r="M256" i="5"/>
  <c r="M100" i="1" l="1"/>
  <c r="P101" i="1"/>
  <c r="M239" i="5"/>
  <c r="P240" i="5"/>
  <c r="M181" i="5"/>
  <c r="P182" i="5"/>
  <c r="M195" i="5"/>
  <c r="P196" i="5"/>
  <c r="M247" i="5"/>
  <c r="P247" i="5" s="1"/>
  <c r="P256" i="5"/>
  <c r="M214" i="5"/>
  <c r="P215" i="5"/>
  <c r="N212" i="5"/>
  <c r="N211" i="5" s="1"/>
  <c r="N210" i="5" s="1"/>
  <c r="N209" i="5" s="1"/>
  <c r="N208" i="5" s="1"/>
  <c r="N188" i="5"/>
  <c r="N187" i="5" s="1"/>
  <c r="N186" i="5" s="1"/>
  <c r="N185" i="5" s="1"/>
  <c r="N184" i="5" s="1"/>
  <c r="M264" i="5"/>
  <c r="N264" i="5"/>
  <c r="N263" i="5" s="1"/>
  <c r="N262" i="5" s="1"/>
  <c r="N261" i="5" s="1"/>
  <c r="N260" i="5" s="1"/>
  <c r="N246" i="5"/>
  <c r="N245" i="5" s="1"/>
  <c r="N244" i="5" s="1"/>
  <c r="N243" i="5" s="1"/>
  <c r="N242" i="5" s="1"/>
  <c r="R242" i="5" s="1"/>
  <c r="M173" i="5"/>
  <c r="N173" i="5"/>
  <c r="N172" i="5" s="1"/>
  <c r="N171" i="5" s="1"/>
  <c r="N170" i="5" s="1"/>
  <c r="N169" i="5" s="1"/>
  <c r="N168" i="5" s="1"/>
  <c r="N167" i="5" s="1"/>
  <c r="M99" i="1" l="1"/>
  <c r="P100" i="1"/>
  <c r="M246" i="5"/>
  <c r="P246" i="5" s="1"/>
  <c r="M194" i="5"/>
  <c r="P195" i="5"/>
  <c r="M238" i="5"/>
  <c r="P239" i="5"/>
  <c r="M213" i="5"/>
  <c r="P214" i="5"/>
  <c r="M180" i="5"/>
  <c r="P181" i="5"/>
  <c r="M172" i="5"/>
  <c r="P173" i="5"/>
  <c r="M263" i="5"/>
  <c r="P264" i="5"/>
  <c r="M289" i="5"/>
  <c r="P289" i="5" s="1"/>
  <c r="N289" i="5"/>
  <c r="M98" i="1" l="1"/>
  <c r="P98" i="1" s="1"/>
  <c r="P99" i="1"/>
  <c r="M245" i="5"/>
  <c r="P245" i="5" s="1"/>
  <c r="M171" i="5"/>
  <c r="P172" i="5"/>
  <c r="M189" i="5"/>
  <c r="P194" i="5"/>
  <c r="M262" i="5"/>
  <c r="P263" i="5"/>
  <c r="M179" i="5"/>
  <c r="P180" i="5"/>
  <c r="P213" i="5"/>
  <c r="M212" i="5"/>
  <c r="P212" i="5" s="1"/>
  <c r="M237" i="5"/>
  <c r="P238" i="5"/>
  <c r="N297" i="5"/>
  <c r="N296" i="5" s="1"/>
  <c r="N295" i="5" s="1"/>
  <c r="N284" i="5" s="1"/>
  <c r="M297" i="5"/>
  <c r="N311" i="5"/>
  <c r="N310" i="5" s="1"/>
  <c r="N309" i="5" s="1"/>
  <c r="M311" i="5"/>
  <c r="N330" i="5"/>
  <c r="M330" i="5"/>
  <c r="P330" i="5" s="1"/>
  <c r="N332" i="5"/>
  <c r="M332" i="5"/>
  <c r="P332" i="5" s="1"/>
  <c r="N354" i="5"/>
  <c r="N353" i="5" s="1"/>
  <c r="N352" i="5" s="1"/>
  <c r="N351" i="5" s="1"/>
  <c r="N350" i="5" s="1"/>
  <c r="N349" i="5" s="1"/>
  <c r="N348" i="5" s="1"/>
  <c r="N347" i="5" s="1"/>
  <c r="M354" i="5"/>
  <c r="N13" i="5"/>
  <c r="N12" i="5" s="1"/>
  <c r="N11" i="5" s="1"/>
  <c r="N10" i="5" s="1"/>
  <c r="N9" i="5" s="1"/>
  <c r="N8" i="5" s="1"/>
  <c r="N7" i="5" s="1"/>
  <c r="M13" i="5"/>
  <c r="M211" i="5" l="1"/>
  <c r="P211" i="5" s="1"/>
  <c r="M244" i="5"/>
  <c r="M243" i="5" s="1"/>
  <c r="M353" i="5"/>
  <c r="P354" i="5"/>
  <c r="M170" i="5"/>
  <c r="P171" i="5"/>
  <c r="M310" i="5"/>
  <c r="P311" i="5"/>
  <c r="M261" i="5"/>
  <c r="P262" i="5"/>
  <c r="M12" i="5"/>
  <c r="P13" i="5"/>
  <c r="M296" i="5"/>
  <c r="P297" i="5"/>
  <c r="M178" i="5"/>
  <c r="P179" i="5"/>
  <c r="P189" i="5"/>
  <c r="M188" i="5"/>
  <c r="M236" i="5"/>
  <c r="P237" i="5"/>
  <c r="N334" i="5"/>
  <c r="N316" i="5"/>
  <c r="N315" i="5" s="1"/>
  <c r="N314" i="5" s="1"/>
  <c r="N313" i="5" s="1"/>
  <c r="N283" i="5"/>
  <c r="N282" i="5" s="1"/>
  <c r="N281" i="5" s="1"/>
  <c r="N233" i="5" s="1"/>
  <c r="N207" i="5" s="1"/>
  <c r="N304" i="5"/>
  <c r="N303" i="5" s="1"/>
  <c r="N302" i="5" s="1"/>
  <c r="N301" i="5" s="1"/>
  <c r="N300" i="5" s="1"/>
  <c r="M329" i="5"/>
  <c r="N329" i="5"/>
  <c r="N328" i="5" s="1"/>
  <c r="M23" i="5"/>
  <c r="M210" i="5" l="1"/>
  <c r="P210" i="5" s="1"/>
  <c r="P244" i="5"/>
  <c r="M260" i="5"/>
  <c r="P260" i="5" s="1"/>
  <c r="P261" i="5"/>
  <c r="M352" i="5"/>
  <c r="P353" i="5"/>
  <c r="M328" i="5"/>
  <c r="P328" i="5" s="1"/>
  <c r="P329" i="5"/>
  <c r="M334" i="5"/>
  <c r="P334" i="5" s="1"/>
  <c r="M177" i="5"/>
  <c r="P177" i="5" s="1"/>
  <c r="P178" i="5"/>
  <c r="P170" i="5"/>
  <c r="M22" i="5"/>
  <c r="P23" i="5"/>
  <c r="M235" i="5"/>
  <c r="P236" i="5"/>
  <c r="M295" i="5"/>
  <c r="P296" i="5"/>
  <c r="M11" i="5"/>
  <c r="P12" i="5"/>
  <c r="M309" i="5"/>
  <c r="P310" i="5"/>
  <c r="M242" i="5"/>
  <c r="P243" i="5"/>
  <c r="M187" i="5"/>
  <c r="P188" i="5"/>
  <c r="N327" i="5"/>
  <c r="N326" i="5" s="1"/>
  <c r="N325" i="5" s="1"/>
  <c r="N324" i="5" s="1"/>
  <c r="N323" i="5" s="1"/>
  <c r="N322" i="5" s="1"/>
  <c r="N299" i="5"/>
  <c r="P242" i="5" l="1"/>
  <c r="M209" i="5"/>
  <c r="P209" i="5" s="1"/>
  <c r="M169" i="5"/>
  <c r="P169" i="5" s="1"/>
  <c r="M186" i="5"/>
  <c r="P187" i="5"/>
  <c r="M10" i="5"/>
  <c r="P11" i="5"/>
  <c r="M351" i="5"/>
  <c r="P352" i="5"/>
  <c r="M234" i="5"/>
  <c r="P234" i="5" s="1"/>
  <c r="P235" i="5"/>
  <c r="P309" i="5"/>
  <c r="M304" i="5"/>
  <c r="P295" i="5"/>
  <c r="M284" i="5"/>
  <c r="M21" i="5"/>
  <c r="P22" i="5"/>
  <c r="M208" i="5"/>
  <c r="P208" i="5" s="1"/>
  <c r="M327" i="5"/>
  <c r="N6" i="5"/>
  <c r="N48" i="3"/>
  <c r="N47" i="3" s="1"/>
  <c r="N46" i="3" s="1"/>
  <c r="N45" i="3" s="1"/>
  <c r="N44" i="3" s="1"/>
  <c r="N43" i="3" s="1"/>
  <c r="N42" i="3" s="1"/>
  <c r="M48" i="3"/>
  <c r="N24" i="3"/>
  <c r="N23" i="3" s="1"/>
  <c r="N22" i="3" s="1"/>
  <c r="M24" i="3"/>
  <c r="N20" i="3"/>
  <c r="N19" i="3" s="1"/>
  <c r="N18" i="3" s="1"/>
  <c r="M20" i="3"/>
  <c r="N16" i="3"/>
  <c r="M16" i="3"/>
  <c r="P16" i="3" s="1"/>
  <c r="N14" i="3"/>
  <c r="M14" i="3"/>
  <c r="P14" i="3" s="1"/>
  <c r="M19" i="3" l="1"/>
  <c r="P20" i="3"/>
  <c r="M23" i="3"/>
  <c r="P24" i="3"/>
  <c r="M47" i="3"/>
  <c r="P48" i="3"/>
  <c r="M168" i="5"/>
  <c r="M20" i="5"/>
  <c r="P21" i="5"/>
  <c r="M185" i="5"/>
  <c r="P186" i="5"/>
  <c r="M303" i="5"/>
  <c r="P304" i="5"/>
  <c r="M326" i="5"/>
  <c r="P327" i="5"/>
  <c r="M350" i="5"/>
  <c r="P351" i="5"/>
  <c r="M316" i="5"/>
  <c r="M9" i="5"/>
  <c r="P10" i="5"/>
  <c r="M283" i="5"/>
  <c r="P284" i="5"/>
  <c r="N13" i="3"/>
  <c r="N12" i="3" s="1"/>
  <c r="N11" i="3" s="1"/>
  <c r="N10" i="3" s="1"/>
  <c r="N9" i="3" s="1"/>
  <c r="N8" i="3" s="1"/>
  <c r="N7" i="3" s="1"/>
  <c r="M32" i="3"/>
  <c r="N32" i="3"/>
  <c r="N31" i="3" s="1"/>
  <c r="N30" i="3" s="1"/>
  <c r="N29" i="3" s="1"/>
  <c r="N28" i="3" s="1"/>
  <c r="N27" i="3" s="1"/>
  <c r="N26" i="3" s="1"/>
  <c r="M13" i="3"/>
  <c r="M12" i="3" l="1"/>
  <c r="P13" i="3"/>
  <c r="M31" i="3"/>
  <c r="P32" i="3"/>
  <c r="M46" i="3"/>
  <c r="P47" i="3"/>
  <c r="M22" i="3"/>
  <c r="P22" i="3" s="1"/>
  <c r="P23" i="3"/>
  <c r="M18" i="3"/>
  <c r="P18" i="3" s="1"/>
  <c r="P19" i="3"/>
  <c r="P168" i="5"/>
  <c r="P167" i="5" s="1"/>
  <c r="M167" i="5"/>
  <c r="M8" i="5"/>
  <c r="P9" i="5"/>
  <c r="M349" i="5"/>
  <c r="P350" i="5"/>
  <c r="M19" i="5"/>
  <c r="P20" i="5"/>
  <c r="M315" i="5"/>
  <c r="P316" i="5"/>
  <c r="M302" i="5"/>
  <c r="P303" i="5"/>
  <c r="M282" i="5"/>
  <c r="P283" i="5"/>
  <c r="M325" i="5"/>
  <c r="P326" i="5"/>
  <c r="M184" i="5"/>
  <c r="P184" i="5" s="1"/>
  <c r="P185" i="5"/>
  <c r="N6" i="3"/>
  <c r="M45" i="3" l="1"/>
  <c r="P46" i="3"/>
  <c r="M30" i="3"/>
  <c r="P31" i="3"/>
  <c r="M11" i="3"/>
  <c r="P12" i="3"/>
  <c r="M301" i="5"/>
  <c r="P302" i="5"/>
  <c r="M324" i="5"/>
  <c r="P325" i="5"/>
  <c r="M18" i="5"/>
  <c r="P19" i="5"/>
  <c r="M7" i="5"/>
  <c r="P7" i="5" s="1"/>
  <c r="P8" i="5"/>
  <c r="M281" i="5"/>
  <c r="P282" i="5"/>
  <c r="M314" i="5"/>
  <c r="P315" i="5"/>
  <c r="M348" i="5"/>
  <c r="P349" i="5"/>
  <c r="M10" i="3" l="1"/>
  <c r="P11" i="3"/>
  <c r="M29" i="3"/>
  <c r="P30" i="3"/>
  <c r="M44" i="3"/>
  <c r="P45" i="3"/>
  <c r="M233" i="5"/>
  <c r="P281" i="5"/>
  <c r="M347" i="5"/>
  <c r="P347" i="5" s="1"/>
  <c r="P348" i="5"/>
  <c r="M17" i="5"/>
  <c r="P17" i="5" s="1"/>
  <c r="P18" i="5"/>
  <c r="M300" i="5"/>
  <c r="P301" i="5"/>
  <c r="M313" i="5"/>
  <c r="P313" i="5" s="1"/>
  <c r="P314" i="5"/>
  <c r="M323" i="5"/>
  <c r="P324" i="5"/>
  <c r="N14" i="1"/>
  <c r="N13" i="1" s="1"/>
  <c r="N12" i="1" s="1"/>
  <c r="N11" i="1" s="1"/>
  <c r="N10" i="1" s="1"/>
  <c r="N9" i="1" s="1"/>
  <c r="N8" i="1" s="1"/>
  <c r="N7" i="1" s="1"/>
  <c r="M14" i="1"/>
  <c r="N45" i="1"/>
  <c r="N44" i="1" s="1"/>
  <c r="N43" i="1" s="1"/>
  <c r="N42" i="1" s="1"/>
  <c r="N41" i="1" s="1"/>
  <c r="N40" i="1" s="1"/>
  <c r="N39" i="1" s="1"/>
  <c r="M45" i="1"/>
  <c r="N55" i="1"/>
  <c r="M55" i="1"/>
  <c r="P55" i="1" s="1"/>
  <c r="N64" i="1"/>
  <c r="N63" i="1" s="1"/>
  <c r="N62" i="1" s="1"/>
  <c r="N61" i="1" s="1"/>
  <c r="N60" i="1" s="1"/>
  <c r="N59" i="1" s="1"/>
  <c r="N58" i="1" s="1"/>
  <c r="M64" i="1"/>
  <c r="N79" i="1"/>
  <c r="N78" i="1" s="1"/>
  <c r="N77" i="1" s="1"/>
  <c r="M79" i="1"/>
  <c r="N88" i="1"/>
  <c r="N87" i="1" s="1"/>
  <c r="N86" i="1" s="1"/>
  <c r="N85" i="1" s="1"/>
  <c r="N84" i="1" s="1"/>
  <c r="N83" i="1" s="1"/>
  <c r="M88" i="1"/>
  <c r="N94" i="1"/>
  <c r="N93" i="1" s="1"/>
  <c r="N92" i="1" s="1"/>
  <c r="N91" i="1" s="1"/>
  <c r="N90" i="1" s="1"/>
  <c r="M94" i="1"/>
  <c r="M43" i="3" l="1"/>
  <c r="P44" i="3"/>
  <c r="M28" i="3"/>
  <c r="P29" i="3"/>
  <c r="M9" i="3"/>
  <c r="P10" i="3"/>
  <c r="M87" i="1"/>
  <c r="P88" i="1"/>
  <c r="M44" i="1"/>
  <c r="P45" i="1"/>
  <c r="M13" i="1"/>
  <c r="P14" i="1"/>
  <c r="M63" i="1"/>
  <c r="P64" i="1"/>
  <c r="M93" i="1"/>
  <c r="P94" i="1"/>
  <c r="M78" i="1"/>
  <c r="P79" i="1"/>
  <c r="M207" i="5"/>
  <c r="P207" i="5" s="1"/>
  <c r="P233" i="5"/>
  <c r="M322" i="5"/>
  <c r="P323" i="5"/>
  <c r="P300" i="5"/>
  <c r="M299" i="5"/>
  <c r="N51" i="1"/>
  <c r="N50" i="1" s="1"/>
  <c r="N49" i="1" s="1"/>
  <c r="N48" i="1" s="1"/>
  <c r="N47" i="1" s="1"/>
  <c r="N38" i="1" s="1"/>
  <c r="M51" i="1"/>
  <c r="N82" i="1"/>
  <c r="N81" i="1" s="1"/>
  <c r="N76" i="1"/>
  <c r="N75" i="1" s="1"/>
  <c r="N74" i="1" s="1"/>
  <c r="N73" i="1" s="1"/>
  <c r="N72" i="1" s="1"/>
  <c r="P322" i="5" l="1"/>
  <c r="P9" i="3"/>
  <c r="M8" i="3"/>
  <c r="M27" i="3"/>
  <c r="P28" i="3"/>
  <c r="M42" i="3"/>
  <c r="P42" i="3" s="1"/>
  <c r="P43" i="3"/>
  <c r="M12" i="1"/>
  <c r="P13" i="1"/>
  <c r="M43" i="1"/>
  <c r="P44" i="1"/>
  <c r="M92" i="1"/>
  <c r="P93" i="1"/>
  <c r="M86" i="1"/>
  <c r="P87" i="1"/>
  <c r="M50" i="1"/>
  <c r="P51" i="1"/>
  <c r="M77" i="1"/>
  <c r="P78" i="1"/>
  <c r="M62" i="1"/>
  <c r="P63" i="1"/>
  <c r="M6" i="5"/>
  <c r="P6" i="5" s="1"/>
  <c r="P299" i="5"/>
  <c r="N37" i="1"/>
  <c r="N71" i="1"/>
  <c r="P8" i="3" l="1"/>
  <c r="M7" i="3"/>
  <c r="M26" i="3"/>
  <c r="P26" i="3" s="1"/>
  <c r="P27" i="3"/>
  <c r="P77" i="1"/>
  <c r="M76" i="1"/>
  <c r="M85" i="1"/>
  <c r="P86" i="1"/>
  <c r="M61" i="1"/>
  <c r="P62" i="1"/>
  <c r="M49" i="1"/>
  <c r="P50" i="1"/>
  <c r="M91" i="1"/>
  <c r="P92" i="1"/>
  <c r="M42" i="1"/>
  <c r="P43" i="1"/>
  <c r="M11" i="1"/>
  <c r="P12" i="1"/>
  <c r="M119" i="1"/>
  <c r="N134" i="1"/>
  <c r="N133" i="1" s="1"/>
  <c r="N132" i="1" s="1"/>
  <c r="N131" i="1" s="1"/>
  <c r="N130" i="1" s="1"/>
  <c r="N129" i="1" s="1"/>
  <c r="M134" i="1"/>
  <c r="N156" i="1"/>
  <c r="M156" i="1"/>
  <c r="P156" i="1" s="1"/>
  <c r="N160" i="1"/>
  <c r="N159" i="1" s="1"/>
  <c r="M160" i="1"/>
  <c r="N170" i="1"/>
  <c r="N169" i="1" s="1"/>
  <c r="N168" i="1" s="1"/>
  <c r="N167" i="1" s="1"/>
  <c r="N166" i="1" s="1"/>
  <c r="N165" i="1" s="1"/>
  <c r="N164" i="1" s="1"/>
  <c r="N163" i="1" s="1"/>
  <c r="N182" i="1"/>
  <c r="N181" i="1" s="1"/>
  <c r="N180" i="1" s="1"/>
  <c r="N179" i="1" s="1"/>
  <c r="N178" i="1" s="1"/>
  <c r="N177" i="1" s="1"/>
  <c r="N176" i="1" s="1"/>
  <c r="N175" i="1" s="1"/>
  <c r="N174" i="1" s="1"/>
  <c r="M182" i="1"/>
  <c r="M6" i="3" l="1"/>
  <c r="P6" i="3" s="1"/>
  <c r="P7" i="3"/>
  <c r="M170" i="1"/>
  <c r="M41" i="1"/>
  <c r="P42" i="1"/>
  <c r="M75" i="1"/>
  <c r="P76" i="1"/>
  <c r="M118" i="1"/>
  <c r="P119" i="1"/>
  <c r="M48" i="1"/>
  <c r="P49" i="1"/>
  <c r="M84" i="1"/>
  <c r="P85" i="1"/>
  <c r="M181" i="1"/>
  <c r="P182" i="1"/>
  <c r="M159" i="1"/>
  <c r="P159" i="1" s="1"/>
  <c r="P160" i="1"/>
  <c r="M133" i="1"/>
  <c r="P134" i="1"/>
  <c r="M10" i="1"/>
  <c r="P11" i="1"/>
  <c r="M90" i="1"/>
  <c r="P90" i="1" s="1"/>
  <c r="P91" i="1"/>
  <c r="M60" i="1"/>
  <c r="P61" i="1"/>
  <c r="N113" i="1"/>
  <c r="N112" i="1" s="1"/>
  <c r="N155" i="1"/>
  <c r="N154" i="1" s="1"/>
  <c r="N153" i="1" s="1"/>
  <c r="N152" i="1" s="1"/>
  <c r="N151" i="1" s="1"/>
  <c r="N150" i="1" s="1"/>
  <c r="N149" i="1" s="1"/>
  <c r="R322" i="5" s="1"/>
  <c r="M155" i="1" l="1"/>
  <c r="M154" i="1" s="1"/>
  <c r="M180" i="1"/>
  <c r="P181" i="1"/>
  <c r="M47" i="1"/>
  <c r="P48" i="1"/>
  <c r="M74" i="1"/>
  <c r="P75" i="1"/>
  <c r="M169" i="1"/>
  <c r="P170" i="1"/>
  <c r="M132" i="1"/>
  <c r="P133" i="1"/>
  <c r="M59" i="1"/>
  <c r="P60" i="1"/>
  <c r="M83" i="1"/>
  <c r="P84" i="1"/>
  <c r="M40" i="1"/>
  <c r="P41" i="1"/>
  <c r="M9" i="1"/>
  <c r="P10" i="1"/>
  <c r="M117" i="1"/>
  <c r="P118" i="1"/>
  <c r="N6" i="1"/>
  <c r="R5" i="1" s="1"/>
  <c r="P155" i="1" l="1"/>
  <c r="M39" i="1"/>
  <c r="P40" i="1"/>
  <c r="M153" i="1"/>
  <c r="P154" i="1"/>
  <c r="P83" i="1"/>
  <c r="M82" i="1"/>
  <c r="M131" i="1"/>
  <c r="P132" i="1"/>
  <c r="M168" i="1"/>
  <c r="P169" i="1"/>
  <c r="P47" i="1"/>
  <c r="M8" i="1"/>
  <c r="P9" i="1"/>
  <c r="M58" i="1"/>
  <c r="P58" i="1" s="1"/>
  <c r="P59" i="1"/>
  <c r="M73" i="1"/>
  <c r="P74" i="1"/>
  <c r="M179" i="1"/>
  <c r="P180" i="1"/>
  <c r="M116" i="1"/>
  <c r="P117" i="1"/>
  <c r="R6" i="3"/>
  <c r="P39" i="1" l="1"/>
  <c r="P38" i="1" s="1"/>
  <c r="M38" i="1"/>
  <c r="M178" i="1"/>
  <c r="P179" i="1"/>
  <c r="M37" i="1"/>
  <c r="P37" i="1" s="1"/>
  <c r="M152" i="1"/>
  <c r="P153" i="1"/>
  <c r="M115" i="1"/>
  <c r="P116" i="1"/>
  <c r="M72" i="1"/>
  <c r="P72" i="1" s="1"/>
  <c r="P73" i="1"/>
  <c r="M7" i="1"/>
  <c r="P8" i="1"/>
  <c r="M167" i="1"/>
  <c r="P168" i="1"/>
  <c r="M130" i="1"/>
  <c r="P131" i="1"/>
  <c r="P82" i="1"/>
  <c r="M81" i="1"/>
  <c r="M14" i="6"/>
  <c r="M13" i="6" l="1"/>
  <c r="P14" i="6"/>
  <c r="M71" i="1"/>
  <c r="P71" i="1" s="1"/>
  <c r="P81" i="1"/>
  <c r="M151" i="1"/>
  <c r="P152" i="1"/>
  <c r="M129" i="1"/>
  <c r="P129" i="1" s="1"/>
  <c r="P130" i="1"/>
  <c r="P7" i="1"/>
  <c r="M114" i="1"/>
  <c r="Q242" i="5" s="1"/>
  <c r="P115" i="1"/>
  <c r="M166" i="1"/>
  <c r="P167" i="1"/>
  <c r="M177" i="1"/>
  <c r="P178" i="1"/>
  <c r="M12" i="6" l="1"/>
  <c r="P13" i="6"/>
  <c r="M176" i="1"/>
  <c r="P177" i="1"/>
  <c r="M165" i="1"/>
  <c r="P166" i="1"/>
  <c r="M150" i="1"/>
  <c r="P151" i="1"/>
  <c r="P114" i="1"/>
  <c r="M113" i="1"/>
  <c r="M112" i="1" s="1"/>
  <c r="N14" i="6"/>
  <c r="N13" i="6" s="1"/>
  <c r="N12" i="6" s="1"/>
  <c r="N11" i="6" s="1"/>
  <c r="N10" i="6" s="1"/>
  <c r="N9" i="6" s="1"/>
  <c r="N8" i="6" s="1"/>
  <c r="N7" i="6" s="1"/>
  <c r="N6" i="6" s="1"/>
  <c r="M11" i="6" l="1"/>
  <c r="P12" i="6"/>
  <c r="M149" i="1"/>
  <c r="P150" i="1"/>
  <c r="M175" i="1"/>
  <c r="P176" i="1"/>
  <c r="M164" i="1"/>
  <c r="P165" i="1"/>
  <c r="P113" i="1"/>
  <c r="P112" i="1" s="1"/>
  <c r="R6" i="5"/>
  <c r="P149" i="1" l="1"/>
  <c r="Q322" i="5"/>
  <c r="Q323" i="5" s="1"/>
  <c r="M10" i="6"/>
  <c r="P11" i="6"/>
  <c r="M163" i="1"/>
  <c r="P163" i="1" s="1"/>
  <c r="P164" i="1"/>
  <c r="M174" i="1"/>
  <c r="P174" i="1" s="1"/>
  <c r="P175" i="1"/>
  <c r="M9" i="6" l="1"/>
  <c r="P10" i="6"/>
  <c r="M6" i="1"/>
  <c r="M8" i="6" l="1"/>
  <c r="P9" i="6"/>
  <c r="Q5" i="1"/>
  <c r="Q6" i="1" s="1"/>
  <c r="P6" i="1"/>
  <c r="Q6" i="3"/>
  <c r="M7" i="6" l="1"/>
  <c r="P8" i="6"/>
  <c r="S5" i="1"/>
  <c r="S6" i="3"/>
  <c r="P7" i="6" l="1"/>
  <c r="M6" i="6"/>
  <c r="P6" i="6" l="1"/>
  <c r="Q6" i="5"/>
  <c r="Q7" i="5" s="1"/>
  <c r="Q6" i="6"/>
  <c r="S6" i="6" l="1"/>
  <c r="S6" i="5"/>
</calcChain>
</file>

<file path=xl/sharedStrings.xml><?xml version="1.0" encoding="utf-8"?>
<sst xmlns="http://schemas.openxmlformats.org/spreadsheetml/2006/main" count="6095" uniqueCount="488">
  <si>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</si>
  <si>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</si>
  <si>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</si>
  <si>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</si>
  <si>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</si>
  <si>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</si>
  <si>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</si>
  <si>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</si>
  <si>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</si>
  <si>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</si>
  <si>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</si>
  <si>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2023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</si>
  <si>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</si>
  <si>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</si>
  <si>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</si>
  <si>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</si>
  <si>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</si>
  <si>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</si>
  <si>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</si>
  <si>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</si>
  <si>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</si>
  <si>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</si>
  <si>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</si>
  <si>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</si>
  <si>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</si>
  <si>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</si>
  <si>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Итого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</si>
  <si>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</si>
  <si>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</si>
  <si>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 (Брянская область)"</t>
  </si>
  <si>
    <t>Z5</t>
  </si>
  <si>
    <t>Департамент строительства Брянской области</t>
  </si>
  <si>
    <t>819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</si>
  <si>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</si>
  <si>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</si>
  <si>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</si>
  <si>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</si>
  <si>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</si>
  <si>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</si>
  <si>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</si>
  <si>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</si>
  <si>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"Локоть - Кретово"-Турищево на участке км 17+560 - км 26+560 в Брасовском районе Брянской области</t>
  </si>
  <si>
    <t>Развитие здравоохранения Брянской области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</si>
  <si>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</si>
  <si>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Здравоохранение</t>
  </si>
  <si>
    <t>Стационарная медицинская помощь</t>
  </si>
  <si>
    <t>01</t>
  </si>
  <si>
    <t>Посещение в смену</t>
  </si>
  <si>
    <t>2024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</si>
  <si>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</si>
  <si>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</si>
  <si>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</si>
  <si>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52460</t>
  </si>
  <si>
    <t>Хирургический корпус ГБУЗ "Брянская областная детская больница" по адресу: г. Брянск, пр. Станке Димитрова, д. 100</t>
  </si>
  <si>
    <t>2023</t>
  </si>
  <si>
    <t>Региональный проект "Модернизация первичного звена здравоохранения (Брянская область)"</t>
  </si>
  <si>
    <t>N9</t>
  </si>
  <si>
    <t>Амбулаторная помощь</t>
  </si>
  <si>
    <t>02</t>
  </si>
  <si>
    <t>Реализация региональных проектов модернизации первичного звена здравоохранения</t>
  </si>
  <si>
    <t>53650</t>
  </si>
  <si>
    <t>Укрепление материально-технической базы организаций системы здравоохранения</t>
  </si>
  <si>
    <t>Бюджетные инвестиции в объекты капитальных вложений государственной собственности</t>
  </si>
  <si>
    <t>11260</t>
  </si>
  <si>
    <t>Офис врача общей практики в микрорайоне Первомайское г. Сельцо Брянской области</t>
  </si>
  <si>
    <t>Физиотерапевтическое отделение кардиологической реабилитации №2 ГАУЗ "Брянский областной кардиологический диспансер"</t>
  </si>
  <si>
    <t>Офис врача общей практики н.п. Бордовичи Бежицкого района г. Брянска</t>
  </si>
  <si>
    <t>Создание условий для развития кадрового потенциала сферы здравоохранения и предоставление мер государственной поддержки медицинских работников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</si>
  <si>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</si>
  <si>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</si>
  <si>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</si>
  <si>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</si>
  <si>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</si>
  <si>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</si>
  <si>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</si>
  <si>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</si>
  <si>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</si>
  <si>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Развитие культуры и туризма в Брянской области</t>
  </si>
  <si>
    <t>Региональный проект "Культурная среда (Брянская область)"</t>
  </si>
  <si>
    <t>A1</t>
  </si>
  <si>
    <t>Культура, кинематография</t>
  </si>
  <si>
    <t>08</t>
  </si>
  <si>
    <t>Культура</t>
  </si>
  <si>
    <t>Реконструкция здания "Палеолит" Юдиновского историко-археологического музея - филиала ГБУК "Брянский государственный краеведческий музей" (Брянская область, Погарский район, с. Юдиново)</t>
  </si>
  <si>
    <t>Кубический метр</t>
  </si>
  <si>
    <t>Модернизация театров юного зрителя и театров кукол</t>
  </si>
  <si>
    <t>54560</t>
  </si>
  <si>
    <t>Место</t>
  </si>
  <si>
    <t>Департамент культуры Брянской области</t>
  </si>
  <si>
    <t>815</t>
  </si>
  <si>
    <t>Развитие инфраструктуры сферы культуры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</si>
  <si>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</si>
  <si>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</si>
  <si>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</si>
  <si>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</si>
  <si>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Квадратный метр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</si>
  <si>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</si>
  <si>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</si>
  <si>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</si>
  <si>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06</t>
  </si>
  <si>
    <t>Жилищно-коммунальное хозяйство</t>
  </si>
  <si>
    <t>05</t>
  </si>
  <si>
    <t>Коммунальное хозяйство</t>
  </si>
  <si>
    <t>Киловатт</t>
  </si>
  <si>
    <t>2025</t>
  </si>
  <si>
    <t>Развитие сети автомобильных дорог регионального, межмуниципального и местного значения общего пользования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</si>
  <si>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</si>
  <si>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</si>
  <si>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</si>
  <si>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Километр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</si>
  <si>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</si>
  <si>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</si>
  <si>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</si>
  <si>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</si>
  <si>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</si>
  <si>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</si>
  <si>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Реконструкция ледового дворца "Пересвет" г.Брянск</t>
  </si>
  <si>
    <t>Человек</t>
  </si>
  <si>
    <t>Областной центр лыжного спорта в г. Брянске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</si>
  <si>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</si>
  <si>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</si>
  <si>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Строительство крытого футбольного манежа в Бежицком районе г. Брянска для ГБУ БО СШ "Динамо-Брянск"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</si>
  <si>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тренерами-преподавателями</t>
  </si>
  <si>
    <t>Департамент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</si>
  <si>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</si>
  <si>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</si>
  <si>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</si>
  <si>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</si>
  <si>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</si>
  <si>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</si>
  <si>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</si>
  <si>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</si>
  <si>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</si>
  <si>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</si>
  <si>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Квадратный метр общей площади</t>
  </si>
  <si>
    <t>Здание для мировых судей судебных участков № 52-53 Стародубского судебного района Брянской области</t>
  </si>
  <si>
    <t>Развитие промышленности, транспорта и связи Брянской области</t>
  </si>
  <si>
    <t>37</t>
  </si>
  <si>
    <t>Обеспечение устойчивой работы и развития международного аэропорта "Брянск"</t>
  </si>
  <si>
    <t>Транспорт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</si>
  <si>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</si>
  <si>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</si>
  <si>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Реконструкция аэропортового комплекса (г. Брянск)</t>
  </si>
  <si>
    <t>Тысяча квадратных метров</t>
  </si>
  <si>
    <t>Аэровокзальный комплекс Международный аэропорт "Брянск"</t>
  </si>
  <si>
    <t>Единица</t>
  </si>
  <si>
    <t>Экономическое развитие, инвестиционная политика и инновационная экономика Брянской области</t>
  </si>
  <si>
    <t>40</t>
  </si>
  <si>
    <t>Обеспечение эффективной деятельности органов государственной власти в сфере управления государственным имуществом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</si>
  <si>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</si>
  <si>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</si>
  <si>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</si>
  <si>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</si>
  <si>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</si>
  <si>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</si>
  <si>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</si>
  <si>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Городской округ город Брянск</t>
  </si>
  <si>
    <t>Сельцовский городской округ</t>
  </si>
  <si>
    <t>Брянский муниципальный район</t>
  </si>
  <si>
    <t>Выгоничский муниципальный район</t>
  </si>
  <si>
    <t>Клетнянский муниципальный район</t>
  </si>
  <si>
    <t>Почепский муниципальный район</t>
  </si>
  <si>
    <t>Комаричский муниципальный район</t>
  </si>
  <si>
    <t>Мглинский муниципальный район</t>
  </si>
  <si>
    <t>Стародубский муниципальный округ</t>
  </si>
  <si>
    <t>Суземский муниципальный район</t>
  </si>
  <si>
    <t>Наименование государственного заказчика; объекта</t>
  </si>
  <si>
    <t>Наименование муниципального образования; объекта</t>
  </si>
  <si>
    <t>10</t>
  </si>
  <si>
    <t>Государственный заказчик: государственное казённое учреждение "Управление автомобильных дорог Брянской области"</t>
  </si>
  <si>
    <t>Основные мероприятия государственных программ</t>
  </si>
  <si>
    <t>Региональные проекты, входящие в состав национальных проектов</t>
  </si>
  <si>
    <t>Региональные проекты, не входящие в состав национальных проектов</t>
  </si>
  <si>
    <t>Государственный заказчик: государственное казенное учреждение "Управление автомобильных дорог Брянской области"</t>
  </si>
  <si>
    <t>Посещение в день</t>
  </si>
  <si>
    <t>Коек</t>
  </si>
  <si>
    <t>9,00</t>
  </si>
  <si>
    <t>2026</t>
  </si>
  <si>
    <t>ТСЭ</t>
  </si>
  <si>
    <t>СЭ</t>
  </si>
  <si>
    <t>Государственный заказчик: государственное бюджетное учреждение культуры "Брянский государственный краеведческий музей"</t>
  </si>
  <si>
    <t>Посещение в год</t>
  </si>
  <si>
    <t>522</t>
  </si>
  <si>
    <t>98003</t>
  </si>
  <si>
    <t>837</t>
  </si>
  <si>
    <t>03</t>
  </si>
  <si>
    <t>Реконструкция тяговых подстанций энергохозяйства МУП "Брянское троллейбусное управление" г. Брянска (в том числе проектно-сметная документация)</t>
  </si>
  <si>
    <t>Субсидии на софинансирование капитальных вложений в объекты государственной (муниципальной) собственности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</si>
  <si>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(Модернизация городского общественного транспорта)</t>
  </si>
  <si>
    <t>Департамент промышленности, транспорта и связи Брянской области</t>
  </si>
  <si>
    <t>Обеспечение устойчивой и сбалансированной работы в сфере региональной транспортной политики</t>
  </si>
  <si>
    <t>Карачевское городское поселение Карачевского муниципального района</t>
  </si>
  <si>
    <t>11270</t>
  </si>
  <si>
    <t>Спортивно-оздоровительный комплекс в п.Локоть Брасовского района Брянской области</t>
  </si>
  <si>
    <t>Локотское городское поселение Брасовского муниципального района</t>
  </si>
  <si>
    <t>Дворец зимних видов спорта в Фокинском районе города Брянска</t>
  </si>
  <si>
    <t>Софинансирование объектов капитальных вложений муниципальной собственности</t>
  </si>
  <si>
    <t>Ученическое место</t>
  </si>
  <si>
    <t>55200</t>
  </si>
  <si>
    <t>E1</t>
  </si>
  <si>
    <t>20</t>
  </si>
  <si>
    <t>Школа в районе бывшего аэропорта города Брянска</t>
  </si>
  <si>
    <t>Создание новых мест в общеобразовательных организациях</t>
  </si>
  <si>
    <t>Общее образование</t>
  </si>
  <si>
    <t>Образование</t>
  </si>
  <si>
    <t>Региональный проект "Современная школа (Брянская область)"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</si>
  <si>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</si>
  <si>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Строительство улично-дорожной сети в микрорайоне по ул. Флотской в Бежицком районе города Брянска</t>
  </si>
  <si>
    <t>16160</t>
  </si>
  <si>
    <t>Развитие и совершенствование сети автомобильных дорог общего пользования местного значения</t>
  </si>
  <si>
    <t>50210</t>
  </si>
  <si>
    <t>F1</t>
  </si>
  <si>
    <t>Строительство объекта "Автодорога по ул. Ильи Иванова в Советском районе г. Брянска"</t>
  </si>
  <si>
    <t>Стимулирование программ развития жилищного строительства субъектов Российской Федерации</t>
  </si>
  <si>
    <t>Региональный проект "Жилье (Брянская область)"</t>
  </si>
  <si>
    <t>Метр</t>
  </si>
  <si>
    <t>Канализация по ул. Вильямса в Советском районе г. Брянска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</si>
  <si>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</si>
  <si>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Строительство водонапорной башни в н.п. Новое село Стародубского района Брянской области</t>
  </si>
  <si>
    <t>Строительство водопроводных сетей микрорайона "Ковшовка" г. Брянска (2 этап)</t>
  </si>
  <si>
    <t>Строительство и реконструкция систем водоснабжения для населенных пунктов Брянской области</t>
  </si>
  <si>
    <t>Строительство и реконструкция систем газоснабжения для населенных пунктов Брянской области</t>
  </si>
  <si>
    <t>16</t>
  </si>
  <si>
    <t>Строительство детского сада по ул. Флотской в Бежицком районе города Брянска</t>
  </si>
  <si>
    <t>Дошкольное образование</t>
  </si>
  <si>
    <t>Реализация мероприятий по усовершенствованию инфраструктуры сферы образования</t>
  </si>
  <si>
    <t>Развитие образования и науки Брянской области</t>
  </si>
  <si>
    <t>55130</t>
  </si>
  <si>
    <t>Строительство Центра культурного развития по адресу: Россия, Брянская область, г.Почеп, ул. Злынковская, участок 6</t>
  </si>
  <si>
    <t>Развитие сети учреждений культурно-досугового типа</t>
  </si>
  <si>
    <t>55190</t>
  </si>
  <si>
    <t>Суземское городское поселение Суземского муниципального района</t>
  </si>
  <si>
    <t>Государственная поддержка отрасли культуры</t>
  </si>
  <si>
    <t>Дополнительное образование детей</t>
  </si>
  <si>
    <t>812</t>
  </si>
  <si>
    <t>Строительство очистных сооружений в пос. Навля Навлинского района Брянской области (2 этап)</t>
  </si>
  <si>
    <t>Строительство очистных сооружений пос. Выгоничи Брянской области</t>
  </si>
  <si>
    <t>Департамент топливно-энергетического комплекса и жилищно-коммунального хозяйства Брянской области</t>
  </si>
  <si>
    <t>Строительство и реконструкция объектов очистки сточных вод в населенных пунктах Брянской области</t>
  </si>
  <si>
    <t>Строительство сетей водоснабжения по ул. Локомотивная, ул. 23 Съезда КПСС в г. Унеча Унечского района Брянской области</t>
  </si>
  <si>
    <t>Реконструкция системы водоснабжения в г. Новозыбкове Новозыбковского городского округа Брянской области (1 этап)</t>
  </si>
  <si>
    <t>Реконструкция водозаборного узла в д. Хмелево Выгоничского района Брянской области</t>
  </si>
  <si>
    <t>Обеспечение населения Брянской области питьевой водой из систем централизованного водоснабжения</t>
  </si>
  <si>
    <t>52430</t>
  </si>
  <si>
    <t>F5</t>
  </si>
  <si>
    <t>Реконструкция систем водоснабжения в п. Бытошь - д. Будочки Дятьковского района Брянской области (1 очередь строительства)</t>
  </si>
  <si>
    <t>Реконструкция системы водоснабжения в с. Пашково Почепского района Брянской области</t>
  </si>
  <si>
    <t>Реконструкция системы водоснабжения в хут. Величка Новозыбковского городского округа Брянской области</t>
  </si>
  <si>
    <t>Реконструкция системы водоснабжения в рп Комаричи Комаричского района Брянской области</t>
  </si>
  <si>
    <t>Реконструкция водоснабжения в н.п. Красновичи Унечского района Брянской области</t>
  </si>
  <si>
    <t>Строительство сетей водоснабжения в д. Городцы Трубчевского района Брянской области (2-я очередь)</t>
  </si>
  <si>
    <t>Строительство артезианской скважины и сетей водоснабжения в д.Красное Трубчевского района Брянской области</t>
  </si>
  <si>
    <t>Строительство артезианской скважины и сетей водоснабжения в г.Трубчевск Брянской области</t>
  </si>
  <si>
    <t>Реконструкция системы водоснабжения в г. Сураж Суражского района Брянской области</t>
  </si>
  <si>
    <t>Реконструкция системы водоснабжения в с. Новая Погощь Суземского района Брянской области</t>
  </si>
  <si>
    <t>Строительство водозаборного сооружения в д. Прокоповка Стародубского района Брянской области</t>
  </si>
  <si>
    <t>Реконструкция системы водоснабжения в с. Старый Кривец Новозыбковского городского округа Брянской области</t>
  </si>
  <si>
    <t>Реконструкция системы водоснабжения в с. Вихолка Новозыбковского городского округа Брянской области</t>
  </si>
  <si>
    <t>Реконструкция системы водоснабжения в с. Новые Бобовичи Новозыбковского городского округа Брянской области</t>
  </si>
  <si>
    <t>Реконструкция водопроводной сети в н.п. Высокое Мглинского района Брянской области</t>
  </si>
  <si>
    <t>Модернизация системы водоснабжения в пгт Красная Гора Красногорского района Брянской области (2 очередь)</t>
  </si>
  <si>
    <t>Реконструкция водоснабжения в с. Новый Ропск Климовского района Брянской области</t>
  </si>
  <si>
    <t>Реконструкция водоснабжения в с. Старые Юрковичи Климовского района Брянской области</t>
  </si>
  <si>
    <t>Строительство сетей водоснабжения в п. Клетня Клетнянского района Брянской области (2 очередь)</t>
  </si>
  <si>
    <t>Реконструкция системы водоснабжения в р.п. Вышков Злынковского района Брянской области</t>
  </si>
  <si>
    <t>Реконструкция системы водоснабжения по ул. Советская, ул. Брянская, ул. Большая Свердловская, ул. Головачева, ул. Сидорова в п. Любохна Дятьковского района Брянской области</t>
  </si>
  <si>
    <t>Реконструкция системы водоснабжения в р.п. Дубровка Дубровского района Брянской области</t>
  </si>
  <si>
    <t>Реконструкция системы водоснабжения в п. Садовый Выгоничского района Брянской области</t>
  </si>
  <si>
    <t>Реконструкция системы водоснабжения в с. Удельные Уты Выгоничского района Брянской области</t>
  </si>
  <si>
    <t>Реконструкция системы водоснабжения в с. Веребск Брасовского района Брянской области</t>
  </si>
  <si>
    <t>Реконструкция системы водоснабжения в с. Смотрова Буда Клинцовского района Брянской области</t>
  </si>
  <si>
    <t>Строительство системы водоснабжения в н.п. Старая Мармазовка Клетнянского района Брянской области (1 очередь строительства)</t>
  </si>
  <si>
    <t>Строительство водоснабжения в н.п. Старая Гута Унечского района Брянской области</t>
  </si>
  <si>
    <t>Строительство сетей водоснабжения в юго-восточной части города Сельцо Брянской области ( 1 этап)</t>
  </si>
  <si>
    <t>Строительство и реконструкция (модернизация) объектов питьевого водоснабжения</t>
  </si>
  <si>
    <t>Другие вопросы в области жилищно-коммунального хозяйства</t>
  </si>
  <si>
    <t>Региональный проект "Чистая вода (Брянская область)"</t>
  </si>
  <si>
    <t>Развитие топливно-энергетического комплекса и жилищно-коммунального хозяйства Брянской области</t>
  </si>
  <si>
    <t>R5760</t>
  </si>
  <si>
    <t>817</t>
  </si>
  <si>
    <t>Z1</t>
  </si>
  <si>
    <t>Обеспечение комплексного развития сельских территорий</t>
  </si>
  <si>
    <t>Департамент сельского хозяйства Брянской области</t>
  </si>
  <si>
    <t>Региональный проект "Развитие жилищного строительства на сельских территориях и повышение уровня благоустройства домовладений (Брянская область)"</t>
  </si>
  <si>
    <t>Тысяча кубических метров в сутки</t>
  </si>
  <si>
    <t>Унечское городское поселение Унечского муниципального района</t>
  </si>
  <si>
    <t>Севское городское поселение Севского муниципального района</t>
  </si>
  <si>
    <t>Навлинское городское поселение Навлинского муниципального района</t>
  </si>
  <si>
    <t>Новозыбковский городской округ</t>
  </si>
  <si>
    <t>Городской округ город Фокино</t>
  </si>
  <si>
    <t>Погарское городское поселение Погарского муниципального района</t>
  </si>
  <si>
    <t>Кубический метр в час</t>
  </si>
  <si>
    <t>Красногорский муниципальный район</t>
  </si>
  <si>
    <t>Злынковский муниципальный район</t>
  </si>
  <si>
    <t>Брасовский муниципальный район</t>
  </si>
  <si>
    <t>Городской округ город Клинцы</t>
  </si>
  <si>
    <t>Суражское городское поселение Суражского муниципального района</t>
  </si>
  <si>
    <t>Любохонское городское поселение Дятьковского муниципального района</t>
  </si>
  <si>
    <t>Клетнянское городское поселение Клетнянского муниципального района</t>
  </si>
  <si>
    <t>Дубровское городское поселение Дубровского муниципального района</t>
  </si>
  <si>
    <t>Бытошское городское поселение Дятьковского муниципального района</t>
  </si>
  <si>
    <t>Унечский муниципальный район</t>
  </si>
  <si>
    <t>Трубчевский муниципальный район</t>
  </si>
  <si>
    <t>Клинцовский муниципальный район</t>
  </si>
  <si>
    <t>Климовский муниципальный район</t>
  </si>
  <si>
    <t>Проект</t>
  </si>
  <si>
    <t>Реализация мероприятий по усовершенствованию инфраструктуры общеобразовательных учреждений</t>
  </si>
  <si>
    <t>Нераспределенные средства</t>
  </si>
  <si>
    <t xml:space="preserve">Дубровский муниципальный район </t>
  </si>
  <si>
    <t xml:space="preserve">Дятьковский муниципальный район </t>
  </si>
  <si>
    <t xml:space="preserve">Комаричский муниципальный район </t>
  </si>
  <si>
    <t xml:space="preserve">Жирятинскиймуниципальный район </t>
  </si>
  <si>
    <t>Директор департамента
строительства Брянской области</t>
  </si>
  <si>
    <t>Е.Н. Захаренко</t>
  </si>
  <si>
    <t>СОГЛАСОВАНО</t>
  </si>
  <si>
    <t>Заместитель Губернатора
Брянской области</t>
  </si>
  <si>
    <t>Н.К. Симоненко</t>
  </si>
  <si>
    <t>Исп. Бобаков Д.А.</t>
  </si>
  <si>
    <t>Тел. 77-01-70 доб. 254</t>
  </si>
  <si>
    <t>Реконструкция существующей пристройки к школе № 1 в г. Жуковка Жуковского района Брянской области</t>
  </si>
  <si>
    <t>Жуковский муниципальный округ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</si>
  <si>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«Клинцовский детский технопарк «Кванториум»)</t>
  </si>
  <si>
    <t>Человек в смену</t>
  </si>
  <si>
    <t>Строительство водопроводной сети по ул. Северная в г. Фокино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</si>
  <si>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</si>
  <si>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</si>
  <si>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Модернизация инфраструктуры общего образования в отдельных субъектах Российской Федерации</t>
  </si>
  <si>
    <t>Школа в микрорайоне по ул. Флотской в Бежицком районе города Брянска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</si>
  <si>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(мост через р. Ипуть, соединяющий ул. Фабричная и ул. Лесную в г. Сураж Суражского района Брянской области)</t>
  </si>
  <si>
    <t>10201</t>
  </si>
  <si>
    <t>Строительство моста через р. Ипуть, соединяющего ул. Фабричную и ул. Лесную в г. Сураж Суражского района Брянской области</t>
  </si>
  <si>
    <t>Строительство автомобильных дорог в ГУП ОНО ОПХ "Черемушки" в  д. Дубровка Брянского района Брянской области (5 этап)</t>
  </si>
  <si>
    <t>Региональный проект "Региональная и местная дорожная сеть (Брянская область)"</t>
  </si>
  <si>
    <t>R1</t>
  </si>
  <si>
    <t>53940</t>
  </si>
  <si>
    <t>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</si>
  <si>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Реконструкция системы водоснабжения в п.Первое Мая Клинцовского района Брянской области</t>
  </si>
  <si>
    <t>Реконструкция системы водоснабжения по ул. Молодежная и ул. Центральная в с. Павловичи Суземского района Брянской области</t>
  </si>
  <si>
    <t>Строительство сетей водоснабжения в п. Клетня Клетнянского района Брянской области (1 очередь)</t>
  </si>
  <si>
    <t>Строительство системы водоснабжения в д.Стрелецкая Слобода Севского района Брянской области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</si>
  <si>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</si>
  <si>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</si>
  <si>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Поликлиника ГАУЗ "Брянская городская поликлиника № 4" на 800 посещений в смену в Советском районе г. Брянска</t>
  </si>
  <si>
    <t>Реконструкция театра юного зрителя, расположенного по адресу: Брянская область, г. Брянск, ул. Горького, д. 20</t>
  </si>
  <si>
    <t>Микрорайон компактной застройки в н.п. Десятуха Стародубского района Брянской области</t>
  </si>
  <si>
    <t xml:space="preserve">Клетнянский муниципальный район </t>
  </si>
  <si>
    <t>Строительство моста через р. Болва на автомобильной дороге «Подъезд к г. Фокино» Брянской области</t>
  </si>
  <si>
    <t>Строительство столовой МБОУ "Мглинская СОШ № 1" по адресу: площадь Советская г. Мглина Брянской области</t>
  </si>
  <si>
    <t>Строительство сетей газоснабжения квартала застройки для многодетных семей в с. Глинищево (23 га) Брянского района Брянской области</t>
  </si>
  <si>
    <t>Лечебный корпус городской больницы №4 по ул. Бежицкой в Советском районе г. Брянска</t>
  </si>
  <si>
    <t>Пристройка ГБУЗ "Юдиновский реабилитационный центр" по адресу: Брянская область, Погарский район, с. Юдиново, ул. Набережная, д. 1А</t>
  </si>
  <si>
    <t>Офис врача общей практики в н.п. Масловка Карачевского района Брянской области</t>
  </si>
  <si>
    <t>Пристройка спортивного зала к зданию филиала ГБОУ "Супоневская школа-интернат"</t>
  </si>
  <si>
    <t>Реконструкция здания детского дома под детский сад по ул. Крупской, д.1 в г. Жуковка Брянской области</t>
  </si>
  <si>
    <t>Переход железнодорожного пути водопроводом диаметром 150 мм в р.п. Радица-Крыловка Бежицкого района г. Брянска</t>
  </si>
  <si>
    <t>Водопроводные сети к жилой застройке по ул. Пролетарской в Володарском районе г. Брянска</t>
  </si>
  <si>
    <t>Карачевский муниципальный район</t>
  </si>
  <si>
    <t>Строительство водопроводной сети ул.Степной д.Хохловка Карачевского района Брянской области</t>
  </si>
  <si>
    <t>Строительство системы водоснабжения по улицам Берёзовая, Есенина, Грибачева, 17-го Сентября, Сосновая, Отрадная, Сиреневая в п. Выгоничи Выгоничского района Брянской области</t>
  </si>
  <si>
    <t>Канализационные сети по ул. Унечской, ул. Шолохова, ул. Коммунаров, ул. Полесской, пер. О. Кошевого в Фокинском районе г. Брянска</t>
  </si>
  <si>
    <t>Строительство комплектной канализационной станции (КНС) по пер. Строителей в п. Суземка Суземского муниципального района Брянской области, участок 4А</t>
  </si>
  <si>
    <t>Самотечный коллектор по ул. 23 Сентября в квартале "А" до ул. Транспортной г. Унеча, Брянская область</t>
  </si>
  <si>
    <t>Самотечный канализационный коллектор № 4-а по ул. 2-я Ломоносова, ул. С. Перовской от пр. Ст. Димитрова в Советском районе г. Брянска до канализационных очистных сооружений. Переход через р. Десна (дюкер) в двухтрубном исполнении D 800 мм</t>
  </si>
  <si>
    <t>Напорный канализационный коллектор от технологического комплекса ГКНС-4 ул. Береговой-Флотская до технологического комплекса ГКНС "Первомайская" в Бежицком районе г. Брянска. Переход через р. Десна (дюкер) в двухтрубном исполнении D 800 мм</t>
  </si>
  <si>
    <t>Технологический комплекс КНС-3 Дорожная,1 в Володарском районе г. Брянска. Напорный канализационный коллектор. Переход под железной дорогой (на Орел) в двухтрубном исполнении D 500 мм</t>
  </si>
  <si>
    <t>Самотечный канализационный коллектор по пр. Московскому в Фокинском районе г. Брянска. Переход под железной дорогой D 350 мм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</si>
  <si>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</si>
  <si>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</si>
  <si>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Технологический комплекс ГКНС "Первомайская".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</si>
  <si>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Самотечный канализационный коллектор от ул. Никитина до технологического комплекса КНС РНС Брянск-1 в Володарском районе г. Брянска. Переход под путепроводом D 800 мм</t>
  </si>
  <si>
    <t>Газификация ФАП н.п.Борщово Навлинского района Брянской области</t>
  </si>
  <si>
    <t>Газификация ФАП н.п.Пролысово Навлинского района Брянской области</t>
  </si>
  <si>
    <t>Газификация ФАП н.п. Гетманская Буда Климовского района Брянской области</t>
  </si>
  <si>
    <t>Газификация ФАП н.п. Сушаны Климовского района Брянской области</t>
  </si>
  <si>
    <t>Пристройка на 500 мест к МБОУ СОШ № 1 г. Суража Брянской области</t>
  </si>
  <si>
    <t>Суражский муниципальный район</t>
  </si>
  <si>
    <t>Социальная и демографическая политика Брянской области</t>
  </si>
  <si>
    <t>21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</si>
  <si>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</si>
  <si>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</si>
  <si>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</si>
  <si>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Реконструкция здания корпуса № 1 под спальный корпус Сельцовского психоневрологического интерната (ПИР)</t>
  </si>
  <si>
    <t>40.00</t>
  </si>
  <si>
    <t>Спортивно-оздоровительный комплекс в Бежицком районе г.Брянска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</si>
  <si>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</si>
  <si>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Строительство физкультурно-оздоровительного комплекса в н.п. Выгоничи Брянской области</t>
  </si>
  <si>
    <t>Строительство пристройки к зданию МБОУ СОШ № 13 имени Героя Советского Союза И.Б. Катунина г. Брянска</t>
  </si>
  <si>
    <t>53890</t>
  </si>
  <si>
    <t>540</t>
  </si>
  <si>
    <t>Развитие инфраструктуры дорожного хозяйства, обеспечивающей транспортную связанность между центрами экономического роста</t>
  </si>
  <si>
    <t>Иные межбюджетные трансферты</t>
  </si>
  <si>
    <t>Строительство автомобильной дороги - защитной дамбы Брянск 1 - Брянск 2 г. Брянска (2 этап)</t>
  </si>
  <si>
    <t>Строительство проездов от ул. Романа Брянского до дома № 5 по ул.Счастливой; до дома  № 14 по ул.Романа Брянского в Советском районе г. Брянска</t>
  </si>
  <si>
    <t>48.00</t>
  </si>
  <si>
    <t>100.00</t>
  </si>
  <si>
    <t>Погонный метр</t>
  </si>
  <si>
    <t>72</t>
  </si>
  <si>
    <t>Обеспечение проведение мероприятий, направленных на реформирование жилищно-коммунального хозяйства с целью создания благоприятных условий проживания граждан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</si>
  <si>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</si>
  <si>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Реконструкция котельной по ул. Степной, 3 в Советском районе г. Брянска</t>
  </si>
  <si>
    <t>466</t>
  </si>
  <si>
    <t>МВт</t>
  </si>
  <si>
    <t>Обеспечение мероприятий по модернизации систем коммунальной инфраструктуры (за счет средств публично-правовой компании "Фонд развития территорий")</t>
  </si>
  <si>
    <t>09505</t>
  </si>
  <si>
    <t>Реконструкция сетей отопления от котельной по ул. Афанасьева, 18а в г. Брянске</t>
  </si>
  <si>
    <t>Строительство БМК в с. Сосновка Выгоничского района Брянской области</t>
  </si>
  <si>
    <t>Гкал/час</t>
  </si>
  <si>
    <t>Реконструкция сетей отопления и горячего водоснабжения от котельной по ул. Красноармейской, 58 а в г. Брянске</t>
  </si>
  <si>
    <t>Реконструкция сетей тотпления от котельной № 6 по ул. Совхозной, 2 в г. Унече Унечского района Брянской области</t>
  </si>
  <si>
    <t>Обеспечение мероприятий по модернизации систем коммунальной инфраструктуры (за счет средств областного бюджета)</t>
  </si>
  <si>
    <t>09605</t>
  </si>
  <si>
    <t>Реконструкция системы водоснабжения в п. Деснянский Выгоничского района Брянской области</t>
  </si>
  <si>
    <t>Реконструкция водоснабжения в н.п.Мужиново Клетнянского района Брянской области</t>
  </si>
  <si>
    <t>Реконструкция системы водоснабжения рп. Навля Навлинского района Брянской области (1-я очередь)</t>
  </si>
  <si>
    <t>Реконструкция технологического комплекса ГКНС по ул. Калинина, о/д 20 в Советском районе г. Брянска</t>
  </si>
  <si>
    <t>Строительство очистных сооружений в пос. Локоть Брасовского района Брянской области</t>
  </si>
  <si>
    <t>Мглинское городское поселение Мглинского муниципального района</t>
  </si>
  <si>
    <t>Строительство очистных сооружений в г. Мглин Мглинского района Брянской области</t>
  </si>
  <si>
    <t>Реконструкция очистных сооружений в г. Трубчевск</t>
  </si>
  <si>
    <t>Канализация по ул. Зеленая и пер. 3-й Бежицкий в Бежицком районе г. Брянска</t>
  </si>
  <si>
    <t>Канализационная сеть по ул. Кутузова, пер. О. Кошевого, Фокинский район, г. Брянск</t>
  </si>
  <si>
    <t>Выгоничское городское поселение Выгоничского муниципального района</t>
  </si>
  <si>
    <t>Строительство канализационных сетей в пос. Выгоничи Выгоничского района Брянской области</t>
  </si>
  <si>
    <t>Реконструкция сетей холодного водоснабжения, ул. Сельская, г. Жуковка</t>
  </si>
  <si>
    <t>Реконструкция теплотрассы отопления и ГВС по ул. Футбольная г. Жуковка Жуковского муниципального округа Брянской области</t>
  </si>
  <si>
    <t>Строительство канализационных сетей н.п. Комаричи (1 очередь строительства 2 этап)</t>
  </si>
  <si>
    <t>Государственный заказчик: государственное унитарное предприятие "Брянсккоммунэнерго"</t>
  </si>
  <si>
    <t>Водозаборное сооружение на территории технологического комплекса "Северный" по адресу: г. Брянск, Советский район, ул.Некрасова</t>
  </si>
  <si>
    <t>Водозаборное сооружение "Деснинский" по адресу: г. Брянск, Бежицкий район, ул. Камозина, о/д 29</t>
  </si>
  <si>
    <t>Строительство водозаборного сооружения в п. Коммуна Брасовского района Брянской области</t>
  </si>
  <si>
    <t>Реконструкция водопроводной сети в с. Баклань Почепского района Брянской области</t>
  </si>
  <si>
    <t>Реконструкция водоснабжения в н.п. Брянкустичи Унечского района Брянской области</t>
  </si>
  <si>
    <t>Реконструкция системы водоснабжения в г. Карачеве Карачевского района Брянской области</t>
  </si>
  <si>
    <t>Строительство системы водоснабжения в  п. Хутор-Бор Выгоничского района  Брянской области</t>
  </si>
  <si>
    <t>Реконструкция системы  водоснабжения в с. Сергеевск Стародубского района Брянской области</t>
  </si>
  <si>
    <t>Реконструкция водоснабжения  в н.п. Писаревка Унечского района Брянской области</t>
  </si>
  <si>
    <t>Реконструкция сетей водоснабжения в н.п. Мишковка Стародубского района Брянской области</t>
  </si>
  <si>
    <t>Реконструкция системы водоснабжения по ул. Первомайская, ул. Спортивная в п. Суземка Суземского района Брянской области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</si>
  <si>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</si>
  <si>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Водовод от ТК "Трубчевский" до ул. Вали Сафроновой д=500 мм</t>
  </si>
  <si>
    <t>Водовод в п. Чайковичи Бежицкого района д=300 мм</t>
  </si>
  <si>
    <t>Реконструкция автомобильной дороги Сельцо-Бетово на участке км 0+000 - км 3+153 в Брянском районе Брянской области</t>
  </si>
  <si>
    <t>Реконструкция водопроводных сетей по ул. Щорса и ул. Шевченко в пгт Погар Погарского района Брянской области</t>
  </si>
  <si>
    <t>Строительство водозаборного сооружения в с. Дмитрово Почепского района Брянской области</t>
  </si>
  <si>
    <t>Кубических метров в час</t>
  </si>
  <si>
    <t>Жилое помещение (квартира 2-комн.) г.Клинцы</t>
  </si>
  <si>
    <t>кв.м.</t>
  </si>
  <si>
    <t>Жилое помещение (квартира 3-комн.) г.Сельцо</t>
  </si>
  <si>
    <t>Жилое помещение (квартира 3-комн.) г.Дятьково</t>
  </si>
  <si>
    <t>Жилое помещение (квартира 1-комн.) г.Дятьково</t>
  </si>
  <si>
    <t>Жилое помещение (квартира 1-комн.) пгт. Клетня</t>
  </si>
  <si>
    <t>Жилое помещение (квартира 2-комн.) пгт. Климово</t>
  </si>
  <si>
    <t>Жилое помещение (квартира 1-комн.)  г. Трубчевск</t>
  </si>
  <si>
    <t>Жилое помещение (квартира 1-комн.) г.Трубчевск</t>
  </si>
  <si>
    <t>Жилое помещение (квартира 3-комн.) г.Трубчевск</t>
  </si>
  <si>
    <t>Земельный участок из земель сельскохозяйственного  назначения площадью 117 727 кв. м с кадастровым номером 32:22:0260103:379, находящийся по адресу: Брянская область, Севский р-н, СПК "Севский"</t>
  </si>
  <si>
    <t>кв. м</t>
  </si>
  <si>
    <t>Жилое помещение (квартира 1-комн.) г.Брянск</t>
  </si>
  <si>
    <t>Жилое помещение (квартира 2-комн.) г.Брянск</t>
  </si>
  <si>
    <t>Государственный заказчик: Государственное бюджетное учреждение дополнительного образования "Брянская областная спортивная школа олимпийского резерва "Локомотив"</t>
  </si>
  <si>
    <t>Государственный заказчик: Государственное автономное учреждение Брянской области "Дворец единоборств имени Артема Осипенко"</t>
  </si>
  <si>
    <t>Реконструкция здания МБУДО "Детская школа искусств № 10" по адресу: г. Брянск, ул. Б. Хмельницкого, д.79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</si>
  <si>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улично-дорожной сети и детского сада в микрорайоне по ул. Флотской в Бежицком районе города Брянска)</t>
  </si>
  <si>
    <t>98007</t>
  </si>
  <si>
    <t>Строительство кабельных линий энергохозяйства МУП "Брянское троллейбусное управление" г. Брянска (в том числе проектно-сметная документация)</t>
  </si>
  <si>
    <t>Жилое помещение (квартира 1-комн.) рабочий поселок Дубровка</t>
  </si>
  <si>
    <t>Жилое помещение (квартира 2-комн.) село Жирятино</t>
  </si>
  <si>
    <t>49,8</t>
  </si>
  <si>
    <t>Стимулирование программ  развития жилищного строительства субъектов Российской Федерации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</t>
  </si>
  <si>
    <t>М0210</t>
  </si>
  <si>
    <t>Строительство объекта «Автодорога по ул. Ильи Иванова в Советском районе г. Брянска»</t>
  </si>
  <si>
    <t>Жилое помещение (квартира 2-комн.) г.Новозыбков</t>
  </si>
  <si>
    <t>Жилое помещение (квартира 2-комн.) г.Дятьково</t>
  </si>
  <si>
    <t>Жилое помещение (квартира 2-комн.) поселок Комаричи</t>
  </si>
  <si>
    <t>Строительство автомобильной дороги ст. Чернетово - м-н Первомайский г. Сельцо в Брянском районе Брянской области. 1 этап.</t>
  </si>
  <si>
    <t xml:space="preserve">Отчет об исполнении перечня объектов бюджетных инвестиций государственной собственности 
региональной адресной инвестиционной программы за 3 квартал 2023 год     </t>
  </si>
  <si>
    <t xml:space="preserve">Приложение 1
           </t>
  </si>
  <si>
    <t>Освоено</t>
  </si>
  <si>
    <t>Исполнено</t>
  </si>
  <si>
    <t>% исполнения</t>
  </si>
  <si>
    <t xml:space="preserve">Приложение 2
                    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</si>
  <si>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3 квартал 2023 года</t>
  </si>
  <si>
    <t>% Исполнения</t>
  </si>
  <si>
    <t xml:space="preserve">Освоено </t>
  </si>
  <si>
    <t xml:space="preserve">Приложение 3
         </t>
  </si>
  <si>
    <t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3 квартал 2023 года</t>
  </si>
  <si>
    <t xml:space="preserve">Приложение 4
     </t>
  </si>
  <si>
    <t xml:space="preserve">
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3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</si>
</sst>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0.000"/>
    <numFmt numFmtId="167" formatCode="000000"/>
  </numFmts>
  <fonts count="19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 wrapText="1"/>
    </xf>
    <xf numFmtId="0" fontId="9" fillId="0" borderId="0">
      <alignment vertical="top" wrapText="1"/>
    </xf>
  </cellStyleXfs>
  <cellXfs count="166">
    <xf numFmtId="0" fontId="0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" fontId="0" fillId="0" borderId="0" xfId="0" applyNumberFormat="1" applyFont="1" applyFill="1" applyAlignment="1">
      <alignment vertical="top" wrapText="1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4" fontId="10" fillId="0" borderId="0" xfId="0" applyNumberFormat="1" applyFont="1" applyFill="1" applyAlignment="1">
      <alignment vertical="top" wrapText="1"/>
    </xf>
    <xf numFmtId="4" fontId="9" fillId="0" borderId="0" xfId="0" applyNumberFormat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right" wrapText="1"/>
    </xf>
    <xf numFmtId="0" fontId="11" fillId="0" borderId="0" xfId="0" applyFont="1" applyFill="1" applyAlignment="1">
      <alignment wrapText="1"/>
    </xf>
    <xf numFmtId="0" fontId="4" fillId="0" borderId="0" xfId="0" applyFont="1" applyFill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3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right" wrapText="1"/>
    </xf>
    <xf numFmtId="10" fontId="2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1" fontId="1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4" fontId="2" fillId="0" borderId="2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4" fontId="0" fillId="3" borderId="0" xfId="0" applyNumberFormat="1" applyFont="1" applyFill="1" applyAlignment="1">
      <alignment vertical="top" wrapText="1"/>
    </xf>
    <xf numFmtId="0" fontId="0" fillId="3" borderId="0" xfId="0" applyFont="1" applyFill="1" applyAlignment="1">
      <alignment vertical="top" wrapText="1"/>
    </xf>
    <xf numFmtId="4" fontId="9" fillId="3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4" fontId="10" fillId="3" borderId="0" xfId="0" applyNumberFormat="1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4" fontId="8" fillId="3" borderId="0" xfId="0" applyNumberFormat="1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4" fontId="13" fillId="3" borderId="0" xfId="0" applyNumberFormat="1" applyFont="1" applyFill="1" applyAlignment="1">
      <alignment vertical="top" wrapText="1"/>
    </xf>
    <xf numFmtId="4" fontId="16" fillId="3" borderId="0" xfId="0" applyNumberFormat="1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1" fontId="7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1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2"/>
  <sheetViews>
    <sheetView tabSelected="1" view="pageBreakPreview" zoomScale="90" zoomScaleNormal="100" zoomScaleSheetLayoutView="90" workbookViewId="0">
      <pane xSplit="1" ySplit="4" topLeftCell="B130" activePane="bottomRight" state="frozen"/>
      <selection pane="topRight" activeCell="B1" sqref="B1"/>
      <selection pane="bottomLeft" activeCell="A5" sqref="A5"/>
      <selection pane="bottomRight" activeCell="C181" sqref="C181"/>
    </sheetView>
  </sheetViews>
  <sheetFormatPr defaultRowHeight="13.2" x14ac:dyDescent="0.25"/>
  <cols>
    <col min="1" max="1" width="49" style="43" customWidth="1"/>
    <col min="2" max="2" width="5.6640625" style="115" customWidth="1"/>
    <col min="3" max="3" width="8.44140625" style="115" customWidth="1"/>
    <col min="4" max="4" width="6.33203125" style="115" customWidth="1"/>
    <col min="5" max="5" width="7.77734375" style="115" bestFit="1" customWidth="1"/>
    <col min="6" max="6" width="5.109375" style="115" customWidth="1"/>
    <col min="7" max="7" width="4.109375" style="115" customWidth="1"/>
    <col min="8" max="8" width="8.44140625" style="115" bestFit="1" customWidth="1"/>
    <col min="9" max="9" width="7.109375" style="115" customWidth="1"/>
    <col min="10" max="10" width="14.33203125" style="115" customWidth="1"/>
    <col min="11" max="11" width="12.109375" style="115" customWidth="1"/>
    <col min="12" max="12" width="9.33203125" style="115" customWidth="1"/>
    <col min="13" max="14" width="20.109375" style="115" bestFit="1" customWidth="1"/>
    <col min="15" max="15" width="20.109375" style="115" customWidth="1"/>
    <col min="16" max="16" width="20.109375" style="115" bestFit="1" customWidth="1"/>
    <col min="17" max="19" width="23.109375" style="2" customWidth="1"/>
  </cols>
  <sheetData>
    <row r="1" spans="1:19" ht="15.6" x14ac:dyDescent="0.25">
      <c r="A1" s="118" t="s">
        <v>0</v>
      </c>
      <c r="B1" s="112" t="s">
        <v>0</v>
      </c>
      <c r="C1" s="112" t="s">
        <v>0</v>
      </c>
      <c r="D1" s="112" t="s">
        <v>0</v>
      </c>
      <c r="E1" s="112" t="s">
        <v>0</v>
      </c>
      <c r="F1" s="112" t="s">
        <v>0</v>
      </c>
      <c r="G1" s="112" t="s">
        <v>0</v>
      </c>
      <c r="H1" s="112" t="s">
        <v>0</v>
      </c>
      <c r="I1" s="112" t="s">
        <v>0</v>
      </c>
      <c r="J1" s="112"/>
      <c r="K1" s="112"/>
      <c r="L1" s="112"/>
      <c r="M1" s="153" t="s">
        <v>476</v>
      </c>
      <c r="N1" s="153"/>
      <c r="O1" s="153"/>
      <c r="P1" s="153"/>
    </row>
    <row r="2" spans="1:19" ht="33" customHeight="1" x14ac:dyDescent="0.25">
      <c r="A2" s="155" t="s">
        <v>475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9" ht="15.6" x14ac:dyDescent="0.25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9" ht="39.6" x14ac:dyDescent="0.25">
      <c r="A4" s="14" t="s">
        <v>166</v>
      </c>
      <c r="B4" s="14" t="s">
        <v>2</v>
      </c>
      <c r="C4" s="14" t="s">
        <v>178</v>
      </c>
      <c r="D4" s="14" t="s">
        <v>179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5" t="s">
        <v>8</v>
      </c>
      <c r="K4" s="15" t="s">
        <v>9</v>
      </c>
      <c r="L4" s="15" t="s">
        <v>10</v>
      </c>
      <c r="M4" s="14" t="s">
        <v>11</v>
      </c>
      <c r="N4" s="14" t="s">
        <v>477</v>
      </c>
      <c r="O4" s="14" t="s">
        <v>478</v>
      </c>
      <c r="P4" s="14" t="s">
        <v>479</v>
      </c>
    </row>
    <row r="5" spans="1:19" ht="15.6" x14ac:dyDescent="0.25">
      <c r="A5" s="14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168</v>
      </c>
      <c r="K5" s="16" t="s">
        <v>21</v>
      </c>
      <c r="L5" s="16" t="s">
        <v>22</v>
      </c>
      <c r="M5" s="16" t="s">
        <v>23</v>
      </c>
      <c r="N5" s="16" t="s">
        <v>24</v>
      </c>
      <c r="O5" s="16" t="s">
        <v>25</v>
      </c>
      <c r="P5" s="16" t="s">
        <v>222</v>
      </c>
      <c r="Q5" s="2">
        <f>M6+'Недвижимость гос.'!M6</f>
        <v>5574723189.8100004</v>
      </c>
      <c r="R5" s="2">
        <f>N6+'Недвижимость гос.'!N6</f>
        <v>1274718375.8799999</v>
      </c>
      <c r="S5" s="2">
        <f>P6+'Недвижимость гос.'!P6</f>
        <v>0.3495945532489711</v>
      </c>
    </row>
    <row r="6" spans="1:19" ht="15.6" x14ac:dyDescent="0.25">
      <c r="A6" s="17" t="s">
        <v>26</v>
      </c>
      <c r="B6" s="16" t="s">
        <v>0</v>
      </c>
      <c r="C6" s="16" t="s">
        <v>0</v>
      </c>
      <c r="D6" s="16" t="s">
        <v>0</v>
      </c>
      <c r="E6" s="16" t="s">
        <v>0</v>
      </c>
      <c r="F6" s="16" t="s">
        <v>0</v>
      </c>
      <c r="G6" s="16" t="s">
        <v>0</v>
      </c>
      <c r="H6" s="16" t="s">
        <v>0</v>
      </c>
      <c r="I6" s="16" t="s">
        <v>0</v>
      </c>
      <c r="J6" s="16" t="s">
        <v>0</v>
      </c>
      <c r="K6" s="18" t="s">
        <v>0</v>
      </c>
      <c r="L6" s="16" t="s">
        <v>0</v>
      </c>
      <c r="M6" s="25">
        <f>M7+M37+M71+M112+M149+M163+M174+M98+M139+M17</f>
        <v>5344714252.8100004</v>
      </c>
      <c r="N6" s="25">
        <f>N7+N37+N71+N112+N149+N163+N174+N98+N139+N17</f>
        <v>1274691075.8799999</v>
      </c>
      <c r="O6" s="25">
        <f>O7+O37+O71+O112+O149+O163+O174+O98+O139+O17</f>
        <v>1867848621.7599998</v>
      </c>
      <c r="P6" s="113">
        <f>O6/M6</f>
        <v>0.34947586220871818</v>
      </c>
      <c r="Q6" s="2">
        <f>Q5-11647400-198241800</f>
        <v>5364833989.8100004</v>
      </c>
    </row>
    <row r="7" spans="1:19" s="134" customFormat="1" ht="31.2" x14ac:dyDescent="0.25">
      <c r="A7" s="17" t="s">
        <v>27</v>
      </c>
      <c r="B7" s="20" t="s">
        <v>28</v>
      </c>
      <c r="C7" s="20" t="s">
        <v>0</v>
      </c>
      <c r="D7" s="20" t="s">
        <v>0</v>
      </c>
      <c r="E7" s="20" t="s">
        <v>0</v>
      </c>
      <c r="F7" s="20" t="s">
        <v>0</v>
      </c>
      <c r="G7" s="20" t="s">
        <v>0</v>
      </c>
      <c r="H7" s="143" t="s">
        <v>0</v>
      </c>
      <c r="I7" s="143" t="s">
        <v>0</v>
      </c>
      <c r="J7" s="143" t="s">
        <v>0</v>
      </c>
      <c r="K7" s="144" t="s">
        <v>0</v>
      </c>
      <c r="L7" s="143" t="s">
        <v>0</v>
      </c>
      <c r="M7" s="25">
        <f t="shared" ref="M7:M14" si="0">M8</f>
        <v>279672726</v>
      </c>
      <c r="N7" s="25">
        <f t="shared" ref="N7:P15" si="1">N8</f>
        <v>155180838.27000001</v>
      </c>
      <c r="O7" s="25">
        <f t="shared" si="1"/>
        <v>189012102.13999999</v>
      </c>
      <c r="P7" s="113">
        <f t="shared" ref="P7:P57" si="2">O7/M7</f>
        <v>0.67583315986271753</v>
      </c>
      <c r="Q7" s="133"/>
      <c r="R7" s="133"/>
      <c r="S7" s="133"/>
    </row>
    <row r="8" spans="1:19" s="134" customFormat="1" ht="31.2" x14ac:dyDescent="0.25">
      <c r="A8" s="17" t="s">
        <v>172</v>
      </c>
      <c r="B8" s="23" t="s">
        <v>28</v>
      </c>
      <c r="C8" s="23" t="s">
        <v>13</v>
      </c>
      <c r="D8" s="20"/>
      <c r="E8" s="20"/>
      <c r="F8" s="20"/>
      <c r="G8" s="20"/>
      <c r="H8" s="143"/>
      <c r="I8" s="143"/>
      <c r="J8" s="143"/>
      <c r="K8" s="144"/>
      <c r="L8" s="143"/>
      <c r="M8" s="25">
        <f t="shared" si="0"/>
        <v>279672726</v>
      </c>
      <c r="N8" s="25">
        <f t="shared" si="1"/>
        <v>155180838.27000001</v>
      </c>
      <c r="O8" s="25">
        <f t="shared" si="1"/>
        <v>189012102.13999999</v>
      </c>
      <c r="P8" s="113">
        <f t="shared" si="2"/>
        <v>0.67583315986271753</v>
      </c>
      <c r="Q8" s="133"/>
      <c r="R8" s="133"/>
      <c r="S8" s="133"/>
    </row>
    <row r="9" spans="1:19" s="134" customFormat="1" ht="46.8" x14ac:dyDescent="0.25">
      <c r="A9" s="17" t="s">
        <v>29</v>
      </c>
      <c r="B9" s="20" t="s">
        <v>28</v>
      </c>
      <c r="C9" s="23" t="s">
        <v>13</v>
      </c>
      <c r="D9" s="20" t="s">
        <v>30</v>
      </c>
      <c r="E9" s="20" t="s">
        <v>0</v>
      </c>
      <c r="F9" s="20" t="s">
        <v>0</v>
      </c>
      <c r="G9" s="20" t="s">
        <v>0</v>
      </c>
      <c r="H9" s="143" t="s">
        <v>0</v>
      </c>
      <c r="I9" s="143" t="s">
        <v>0</v>
      </c>
      <c r="J9" s="143" t="s">
        <v>0</v>
      </c>
      <c r="K9" s="144" t="s">
        <v>0</v>
      </c>
      <c r="L9" s="143" t="s">
        <v>0</v>
      </c>
      <c r="M9" s="25">
        <f t="shared" si="0"/>
        <v>279672726</v>
      </c>
      <c r="N9" s="25">
        <f t="shared" si="1"/>
        <v>155180838.27000001</v>
      </c>
      <c r="O9" s="25">
        <f t="shared" si="1"/>
        <v>189012102.13999999</v>
      </c>
      <c r="P9" s="113">
        <f t="shared" si="2"/>
        <v>0.67583315986271753</v>
      </c>
      <c r="Q9" s="133"/>
      <c r="R9" s="133"/>
      <c r="S9" s="133"/>
    </row>
    <row r="10" spans="1:19" s="134" customFormat="1" ht="31.2" x14ac:dyDescent="0.25">
      <c r="A10" s="17" t="s">
        <v>31</v>
      </c>
      <c r="B10" s="20" t="s">
        <v>28</v>
      </c>
      <c r="C10" s="23" t="s">
        <v>13</v>
      </c>
      <c r="D10" s="20" t="s">
        <v>30</v>
      </c>
      <c r="E10" s="20" t="s">
        <v>32</v>
      </c>
      <c r="F10" s="20" t="s">
        <v>0</v>
      </c>
      <c r="G10" s="20" t="s">
        <v>0</v>
      </c>
      <c r="H10" s="143" t="s">
        <v>0</v>
      </c>
      <c r="I10" s="143" t="s">
        <v>0</v>
      </c>
      <c r="J10" s="143" t="s">
        <v>0</v>
      </c>
      <c r="K10" s="144" t="s">
        <v>0</v>
      </c>
      <c r="L10" s="143" t="s">
        <v>0</v>
      </c>
      <c r="M10" s="25">
        <f t="shared" si="0"/>
        <v>279672726</v>
      </c>
      <c r="N10" s="25">
        <f t="shared" si="1"/>
        <v>155180838.27000001</v>
      </c>
      <c r="O10" s="25">
        <f t="shared" si="1"/>
        <v>189012102.13999999</v>
      </c>
      <c r="P10" s="113">
        <f t="shared" si="2"/>
        <v>0.67583315986271753</v>
      </c>
      <c r="Q10" s="133"/>
      <c r="R10" s="133"/>
      <c r="S10" s="133"/>
    </row>
    <row r="11" spans="1:19" s="134" customFormat="1" ht="66" customHeight="1" x14ac:dyDescent="0.25">
      <c r="A11" s="17" t="s">
        <v>173</v>
      </c>
      <c r="B11" s="20" t="s">
        <v>28</v>
      </c>
      <c r="C11" s="23" t="s">
        <v>13</v>
      </c>
      <c r="D11" s="20" t="s">
        <v>30</v>
      </c>
      <c r="E11" s="20" t="s">
        <v>32</v>
      </c>
      <c r="F11" s="20"/>
      <c r="G11" s="20"/>
      <c r="H11" s="143"/>
      <c r="I11" s="143"/>
      <c r="J11" s="143"/>
      <c r="K11" s="144"/>
      <c r="L11" s="143"/>
      <c r="M11" s="25">
        <f t="shared" si="0"/>
        <v>279672726</v>
      </c>
      <c r="N11" s="25">
        <f t="shared" si="1"/>
        <v>155180838.27000001</v>
      </c>
      <c r="O11" s="25">
        <f t="shared" si="1"/>
        <v>189012102.13999999</v>
      </c>
      <c r="P11" s="113">
        <f t="shared" si="2"/>
        <v>0.67583315986271753</v>
      </c>
      <c r="Q11" s="133"/>
      <c r="R11" s="133"/>
      <c r="S11" s="133"/>
    </row>
    <row r="12" spans="1:19" s="134" customFormat="1" ht="15.6" x14ac:dyDescent="0.25">
      <c r="A12" s="24" t="s">
        <v>33</v>
      </c>
      <c r="B12" s="20" t="s">
        <v>28</v>
      </c>
      <c r="C12" s="23" t="s">
        <v>13</v>
      </c>
      <c r="D12" s="20" t="s">
        <v>30</v>
      </c>
      <c r="E12" s="20" t="s">
        <v>32</v>
      </c>
      <c r="F12" s="20" t="s">
        <v>34</v>
      </c>
      <c r="G12" s="20" t="s">
        <v>0</v>
      </c>
      <c r="H12" s="20" t="s">
        <v>0</v>
      </c>
      <c r="I12" s="20" t="s">
        <v>0</v>
      </c>
      <c r="J12" s="20" t="s">
        <v>0</v>
      </c>
      <c r="K12" s="25" t="s">
        <v>0</v>
      </c>
      <c r="L12" s="20" t="s">
        <v>0</v>
      </c>
      <c r="M12" s="25">
        <f t="shared" si="0"/>
        <v>279672726</v>
      </c>
      <c r="N12" s="25">
        <f t="shared" si="1"/>
        <v>155180838.27000001</v>
      </c>
      <c r="O12" s="25">
        <f t="shared" si="1"/>
        <v>189012102.13999999</v>
      </c>
      <c r="P12" s="113">
        <f t="shared" si="2"/>
        <v>0.67583315986271753</v>
      </c>
      <c r="Q12" s="133"/>
      <c r="R12" s="133"/>
      <c r="S12" s="133"/>
    </row>
    <row r="13" spans="1:19" s="134" customFormat="1" ht="26.25" customHeight="1" x14ac:dyDescent="0.25">
      <c r="A13" s="24" t="s">
        <v>35</v>
      </c>
      <c r="B13" s="20" t="s">
        <v>28</v>
      </c>
      <c r="C13" s="23" t="s">
        <v>13</v>
      </c>
      <c r="D13" s="20" t="s">
        <v>30</v>
      </c>
      <c r="E13" s="20" t="s">
        <v>32</v>
      </c>
      <c r="F13" s="20" t="s">
        <v>34</v>
      </c>
      <c r="G13" s="20" t="s">
        <v>36</v>
      </c>
      <c r="H13" s="20" t="s">
        <v>0</v>
      </c>
      <c r="I13" s="20" t="s">
        <v>0</v>
      </c>
      <c r="J13" s="20" t="s">
        <v>0</v>
      </c>
      <c r="K13" s="25" t="s">
        <v>0</v>
      </c>
      <c r="L13" s="20" t="s">
        <v>0</v>
      </c>
      <c r="M13" s="25">
        <f t="shared" si="0"/>
        <v>279672726</v>
      </c>
      <c r="N13" s="25">
        <f t="shared" si="1"/>
        <v>155180838.27000001</v>
      </c>
      <c r="O13" s="25">
        <f t="shared" si="1"/>
        <v>189012102.13999999</v>
      </c>
      <c r="P13" s="113">
        <f t="shared" si="2"/>
        <v>0.67583315986271753</v>
      </c>
      <c r="Q13" s="133"/>
      <c r="R13" s="133"/>
      <c r="S13" s="133"/>
    </row>
    <row r="14" spans="1:19" s="134" customFormat="1" ht="38.25" customHeight="1" x14ac:dyDescent="0.25">
      <c r="A14" s="17" t="s">
        <v>37</v>
      </c>
      <c r="B14" s="20" t="s">
        <v>28</v>
      </c>
      <c r="C14" s="23" t="s">
        <v>13</v>
      </c>
      <c r="D14" s="20" t="s">
        <v>30</v>
      </c>
      <c r="E14" s="20" t="s">
        <v>32</v>
      </c>
      <c r="F14" s="20" t="s">
        <v>34</v>
      </c>
      <c r="G14" s="20" t="s">
        <v>36</v>
      </c>
      <c r="H14" s="20" t="s">
        <v>38</v>
      </c>
      <c r="I14" s="143" t="s">
        <v>0</v>
      </c>
      <c r="J14" s="143" t="s">
        <v>0</v>
      </c>
      <c r="K14" s="144" t="s">
        <v>0</v>
      </c>
      <c r="L14" s="143" t="s">
        <v>0</v>
      </c>
      <c r="M14" s="25">
        <f t="shared" si="0"/>
        <v>279672726</v>
      </c>
      <c r="N14" s="25">
        <f t="shared" si="1"/>
        <v>155180838.27000001</v>
      </c>
      <c r="O14" s="25">
        <f t="shared" si="1"/>
        <v>189012102.13999999</v>
      </c>
      <c r="P14" s="113">
        <f t="shared" si="2"/>
        <v>0.67583315986271753</v>
      </c>
      <c r="Q14" s="133"/>
      <c r="R14" s="133"/>
      <c r="S14" s="133"/>
    </row>
    <row r="15" spans="1:19" s="134" customFormat="1" ht="46.8" x14ac:dyDescent="0.25">
      <c r="A15" s="17" t="s">
        <v>39</v>
      </c>
      <c r="B15" s="20" t="s">
        <v>28</v>
      </c>
      <c r="C15" s="23" t="s">
        <v>13</v>
      </c>
      <c r="D15" s="20" t="s">
        <v>30</v>
      </c>
      <c r="E15" s="20" t="s">
        <v>32</v>
      </c>
      <c r="F15" s="20" t="s">
        <v>34</v>
      </c>
      <c r="G15" s="20" t="s">
        <v>36</v>
      </c>
      <c r="H15" s="20" t="s">
        <v>38</v>
      </c>
      <c r="I15" s="20" t="s">
        <v>40</v>
      </c>
      <c r="J15" s="20" t="s">
        <v>0</v>
      </c>
      <c r="K15" s="25" t="s">
        <v>0</v>
      </c>
      <c r="L15" s="20" t="s">
        <v>0</v>
      </c>
      <c r="M15" s="25">
        <f>M16</f>
        <v>279672726</v>
      </c>
      <c r="N15" s="25">
        <f t="shared" si="1"/>
        <v>155180838.27000001</v>
      </c>
      <c r="O15" s="25">
        <f t="shared" si="1"/>
        <v>189012102.13999999</v>
      </c>
      <c r="P15" s="25">
        <f t="shared" si="1"/>
        <v>0.67583315986271753</v>
      </c>
      <c r="Q15" s="133"/>
      <c r="R15" s="133"/>
      <c r="S15" s="133"/>
    </row>
    <row r="16" spans="1:19" s="134" customFormat="1" ht="46.8" x14ac:dyDescent="0.25">
      <c r="A16" s="26" t="s">
        <v>41</v>
      </c>
      <c r="B16" s="16" t="s">
        <v>28</v>
      </c>
      <c r="C16" s="27" t="s">
        <v>13</v>
      </c>
      <c r="D16" s="16" t="s">
        <v>30</v>
      </c>
      <c r="E16" s="16" t="s">
        <v>32</v>
      </c>
      <c r="F16" s="16" t="s">
        <v>34</v>
      </c>
      <c r="G16" s="16" t="s">
        <v>36</v>
      </c>
      <c r="H16" s="16" t="s">
        <v>38</v>
      </c>
      <c r="I16" s="16" t="s">
        <v>40</v>
      </c>
      <c r="J16" s="28" t="s">
        <v>109</v>
      </c>
      <c r="K16" s="29" t="s">
        <v>176</v>
      </c>
      <c r="L16" s="30" t="s">
        <v>54</v>
      </c>
      <c r="M16" s="18">
        <f>259586250+10920650+9165826</f>
        <v>279672726</v>
      </c>
      <c r="N16" s="18">
        <v>155180838.27000001</v>
      </c>
      <c r="O16" s="18">
        <v>189012102.13999999</v>
      </c>
      <c r="P16" s="113">
        <f t="shared" si="2"/>
        <v>0.67583315986271753</v>
      </c>
      <c r="Q16" s="133"/>
      <c r="R16" s="133"/>
      <c r="S16" s="133"/>
    </row>
    <row r="17" spans="1:19" s="5" customFormat="1" ht="55.5" customHeight="1" x14ac:dyDescent="0.25">
      <c r="A17" s="17" t="s">
        <v>277</v>
      </c>
      <c r="B17" s="20" t="s">
        <v>22</v>
      </c>
      <c r="C17" s="20"/>
      <c r="D17" s="20"/>
      <c r="E17" s="20"/>
      <c r="F17" s="20"/>
      <c r="G17" s="20"/>
      <c r="H17" s="20"/>
      <c r="I17" s="20"/>
      <c r="J17" s="33"/>
      <c r="K17" s="34"/>
      <c r="L17" s="33"/>
      <c r="M17" s="25">
        <f t="shared" ref="M17:M22" si="3">M18</f>
        <v>190895031.30000001</v>
      </c>
      <c r="N17" s="25">
        <f t="shared" ref="N17:O22" si="4">N18</f>
        <v>0</v>
      </c>
      <c r="O17" s="25">
        <f t="shared" si="4"/>
        <v>14506541.300000001</v>
      </c>
      <c r="P17" s="113">
        <f t="shared" si="2"/>
        <v>7.5992241396803703E-2</v>
      </c>
      <c r="Q17" s="6"/>
      <c r="R17" s="6"/>
      <c r="S17" s="6"/>
    </row>
    <row r="18" spans="1:19" s="5" customFormat="1" ht="31.2" x14ac:dyDescent="0.25">
      <c r="A18" s="17" t="s">
        <v>170</v>
      </c>
      <c r="B18" s="20" t="s">
        <v>22</v>
      </c>
      <c r="C18" s="20" t="s">
        <v>15</v>
      </c>
      <c r="D18" s="20"/>
      <c r="E18" s="20"/>
      <c r="F18" s="20"/>
      <c r="G18" s="20"/>
      <c r="H18" s="20"/>
      <c r="I18" s="20"/>
      <c r="J18" s="33"/>
      <c r="K18" s="34"/>
      <c r="L18" s="33"/>
      <c r="M18" s="25">
        <f t="shared" si="3"/>
        <v>190895031.30000001</v>
      </c>
      <c r="N18" s="25">
        <f t="shared" si="4"/>
        <v>0</v>
      </c>
      <c r="O18" s="25">
        <f t="shared" si="4"/>
        <v>14506541.300000001</v>
      </c>
      <c r="P18" s="113">
        <f t="shared" si="2"/>
        <v>7.5992241396803703E-2</v>
      </c>
      <c r="Q18" s="6"/>
      <c r="R18" s="6"/>
      <c r="S18" s="6"/>
    </row>
    <row r="19" spans="1:19" s="5" customFormat="1" ht="86.25" customHeight="1" x14ac:dyDescent="0.25">
      <c r="A19" s="17" t="s">
        <v>397</v>
      </c>
      <c r="B19" s="20">
        <v>12</v>
      </c>
      <c r="C19" s="20">
        <v>4</v>
      </c>
      <c r="D19" s="20" t="s">
        <v>58</v>
      </c>
      <c r="E19" s="20"/>
      <c r="F19" s="20"/>
      <c r="G19" s="20"/>
      <c r="H19" s="20"/>
      <c r="I19" s="20"/>
      <c r="J19" s="33"/>
      <c r="K19" s="34"/>
      <c r="L19" s="33"/>
      <c r="M19" s="25">
        <f t="shared" si="3"/>
        <v>190895031.30000001</v>
      </c>
      <c r="N19" s="25">
        <f t="shared" si="4"/>
        <v>0</v>
      </c>
      <c r="O19" s="25">
        <f t="shared" si="4"/>
        <v>14506541.300000001</v>
      </c>
      <c r="P19" s="113">
        <f t="shared" si="2"/>
        <v>7.5992241396803703E-2</v>
      </c>
      <c r="Q19" s="6"/>
      <c r="R19" s="6"/>
      <c r="S19" s="6"/>
    </row>
    <row r="20" spans="1:19" s="5" customFormat="1" ht="56.25" customHeight="1" x14ac:dyDescent="0.25">
      <c r="A20" s="17" t="s">
        <v>237</v>
      </c>
      <c r="B20" s="20">
        <v>12</v>
      </c>
      <c r="C20" s="20">
        <v>4</v>
      </c>
      <c r="D20" s="20" t="s">
        <v>58</v>
      </c>
      <c r="E20" s="20">
        <v>812</v>
      </c>
      <c r="F20" s="20"/>
      <c r="G20" s="20"/>
      <c r="H20" s="20"/>
      <c r="I20" s="20"/>
      <c r="J20" s="33"/>
      <c r="K20" s="34"/>
      <c r="L20" s="33"/>
      <c r="M20" s="25">
        <f t="shared" si="3"/>
        <v>190895031.30000001</v>
      </c>
      <c r="N20" s="25">
        <f t="shared" si="4"/>
        <v>0</v>
      </c>
      <c r="O20" s="25">
        <f t="shared" si="4"/>
        <v>14506541.300000001</v>
      </c>
      <c r="P20" s="113">
        <f t="shared" si="2"/>
        <v>7.5992241396803703E-2</v>
      </c>
      <c r="Q20" s="6"/>
      <c r="R20" s="6"/>
      <c r="S20" s="6"/>
    </row>
    <row r="21" spans="1:19" s="5" customFormat="1" ht="46.8" x14ac:dyDescent="0.25">
      <c r="A21" s="17" t="s">
        <v>426</v>
      </c>
      <c r="B21" s="20">
        <v>12</v>
      </c>
      <c r="C21" s="20">
        <v>4</v>
      </c>
      <c r="D21" s="20" t="s">
        <v>58</v>
      </c>
      <c r="E21" s="20">
        <v>812</v>
      </c>
      <c r="F21" s="20"/>
      <c r="G21" s="20"/>
      <c r="H21" s="20"/>
      <c r="I21" s="20"/>
      <c r="J21" s="33"/>
      <c r="K21" s="34"/>
      <c r="L21" s="33"/>
      <c r="M21" s="25">
        <f t="shared" si="3"/>
        <v>190895031.30000001</v>
      </c>
      <c r="N21" s="25">
        <f t="shared" si="4"/>
        <v>0</v>
      </c>
      <c r="O21" s="25">
        <f t="shared" si="4"/>
        <v>14506541.300000001</v>
      </c>
      <c r="P21" s="113">
        <f t="shared" si="2"/>
        <v>7.5992241396803703E-2</v>
      </c>
      <c r="Q21" s="6"/>
      <c r="R21" s="6"/>
      <c r="S21" s="6"/>
    </row>
    <row r="22" spans="1:19" s="5" customFormat="1" ht="15.6" x14ac:dyDescent="0.25">
      <c r="A22" s="17" t="s">
        <v>100</v>
      </c>
      <c r="B22" s="20">
        <v>12</v>
      </c>
      <c r="C22" s="20">
        <v>4</v>
      </c>
      <c r="D22" s="20" t="s">
        <v>58</v>
      </c>
      <c r="E22" s="20">
        <v>812</v>
      </c>
      <c r="F22" s="20" t="s">
        <v>101</v>
      </c>
      <c r="G22" s="20"/>
      <c r="H22" s="20"/>
      <c r="I22" s="20"/>
      <c r="J22" s="33"/>
      <c r="K22" s="34"/>
      <c r="L22" s="33"/>
      <c r="M22" s="25">
        <f t="shared" si="3"/>
        <v>190895031.30000001</v>
      </c>
      <c r="N22" s="25">
        <f t="shared" si="4"/>
        <v>0</v>
      </c>
      <c r="O22" s="25">
        <f t="shared" si="4"/>
        <v>14506541.300000001</v>
      </c>
      <c r="P22" s="113">
        <f t="shared" si="2"/>
        <v>7.5992241396803703E-2</v>
      </c>
      <c r="Q22" s="6"/>
      <c r="R22" s="6"/>
      <c r="S22" s="6"/>
    </row>
    <row r="23" spans="1:19" s="5" customFormat="1" ht="15.6" x14ac:dyDescent="0.25">
      <c r="A23" s="17" t="s">
        <v>102</v>
      </c>
      <c r="B23" s="20">
        <v>12</v>
      </c>
      <c r="C23" s="20">
        <v>4</v>
      </c>
      <c r="D23" s="20" t="s">
        <v>58</v>
      </c>
      <c r="E23" s="20">
        <v>812</v>
      </c>
      <c r="F23" s="20" t="s">
        <v>101</v>
      </c>
      <c r="G23" s="20" t="s">
        <v>58</v>
      </c>
      <c r="H23" s="20"/>
      <c r="I23" s="20"/>
      <c r="J23" s="33"/>
      <c r="K23" s="34"/>
      <c r="L23" s="33"/>
      <c r="M23" s="25">
        <f>M24+M29+M34</f>
        <v>190895031.30000001</v>
      </c>
      <c r="N23" s="25">
        <f>N24+N29+N34</f>
        <v>0</v>
      </c>
      <c r="O23" s="25">
        <f>O24+O29+O34</f>
        <v>14506541.300000001</v>
      </c>
      <c r="P23" s="113">
        <f t="shared" si="2"/>
        <v>7.5992241396803703E-2</v>
      </c>
      <c r="Q23" s="6"/>
      <c r="R23" s="6"/>
      <c r="S23" s="6"/>
    </row>
    <row r="24" spans="1:19" s="5" customFormat="1" ht="62.4" x14ac:dyDescent="0.25">
      <c r="A24" s="17" t="s">
        <v>402</v>
      </c>
      <c r="B24" s="20">
        <v>12</v>
      </c>
      <c r="C24" s="20">
        <v>4</v>
      </c>
      <c r="D24" s="20" t="s">
        <v>58</v>
      </c>
      <c r="E24" s="20">
        <v>812</v>
      </c>
      <c r="F24" s="20" t="s">
        <v>101</v>
      </c>
      <c r="G24" s="20" t="s">
        <v>58</v>
      </c>
      <c r="H24" s="20" t="s">
        <v>403</v>
      </c>
      <c r="I24" s="20"/>
      <c r="J24" s="33"/>
      <c r="K24" s="34"/>
      <c r="L24" s="33"/>
      <c r="M24" s="25">
        <f>M25+M26+M27+M28</f>
        <v>95721000</v>
      </c>
      <c r="N24" s="25">
        <f t="shared" ref="N24:P24" si="5">N25+N26+N27+N28</f>
        <v>0</v>
      </c>
      <c r="O24" s="25">
        <f t="shared" si="5"/>
        <v>0</v>
      </c>
      <c r="P24" s="25">
        <f t="shared" si="5"/>
        <v>0</v>
      </c>
      <c r="Q24" s="6"/>
      <c r="R24" s="6"/>
      <c r="S24" s="6"/>
    </row>
    <row r="25" spans="1:19" ht="31.2" x14ac:dyDescent="0.25">
      <c r="A25" s="26" t="s">
        <v>404</v>
      </c>
      <c r="B25" s="16">
        <v>12</v>
      </c>
      <c r="C25" s="27">
        <v>4</v>
      </c>
      <c r="D25" s="16" t="s">
        <v>58</v>
      </c>
      <c r="E25" s="16">
        <v>812</v>
      </c>
      <c r="F25" s="16" t="s">
        <v>101</v>
      </c>
      <c r="G25" s="16" t="s">
        <v>58</v>
      </c>
      <c r="H25" s="16" t="s">
        <v>403</v>
      </c>
      <c r="I25" s="16">
        <v>466</v>
      </c>
      <c r="J25" s="28" t="s">
        <v>215</v>
      </c>
      <c r="K25" s="32">
        <v>3824</v>
      </c>
      <c r="L25" s="30">
        <v>2023</v>
      </c>
      <c r="M25" s="18">
        <v>18362000</v>
      </c>
      <c r="N25" s="18">
        <v>0</v>
      </c>
      <c r="O25" s="18">
        <v>0</v>
      </c>
      <c r="P25" s="113">
        <f t="shared" si="2"/>
        <v>0</v>
      </c>
    </row>
    <row r="26" spans="1:19" ht="31.2" x14ac:dyDescent="0.25">
      <c r="A26" s="26" t="s">
        <v>405</v>
      </c>
      <c r="B26" s="16">
        <v>12</v>
      </c>
      <c r="C26" s="27">
        <v>4</v>
      </c>
      <c r="D26" s="16" t="s">
        <v>58</v>
      </c>
      <c r="E26" s="16">
        <v>812</v>
      </c>
      <c r="F26" s="16" t="s">
        <v>101</v>
      </c>
      <c r="G26" s="16" t="s">
        <v>58</v>
      </c>
      <c r="H26" s="16" t="s">
        <v>403</v>
      </c>
      <c r="I26" s="16">
        <v>466</v>
      </c>
      <c r="J26" s="28" t="s">
        <v>406</v>
      </c>
      <c r="K26" s="32">
        <v>0.5</v>
      </c>
      <c r="L26" s="30">
        <v>2023</v>
      </c>
      <c r="M26" s="18">
        <v>22482000</v>
      </c>
      <c r="N26" s="18">
        <v>0</v>
      </c>
      <c r="O26" s="18">
        <v>0</v>
      </c>
      <c r="P26" s="113">
        <f t="shared" si="2"/>
        <v>0</v>
      </c>
    </row>
    <row r="27" spans="1:19" ht="46.8" x14ac:dyDescent="0.25">
      <c r="A27" s="26" t="s">
        <v>407</v>
      </c>
      <c r="B27" s="16">
        <v>12</v>
      </c>
      <c r="C27" s="27">
        <v>4</v>
      </c>
      <c r="D27" s="16" t="s">
        <v>58</v>
      </c>
      <c r="E27" s="16">
        <v>812</v>
      </c>
      <c r="F27" s="16" t="s">
        <v>101</v>
      </c>
      <c r="G27" s="16" t="s">
        <v>58</v>
      </c>
      <c r="H27" s="16" t="s">
        <v>403</v>
      </c>
      <c r="I27" s="16">
        <v>466</v>
      </c>
      <c r="J27" s="28" t="s">
        <v>215</v>
      </c>
      <c r="K27" s="32">
        <v>1500</v>
      </c>
      <c r="L27" s="30">
        <v>2023</v>
      </c>
      <c r="M27" s="18">
        <v>21934000</v>
      </c>
      <c r="N27" s="18">
        <v>0</v>
      </c>
      <c r="O27" s="18">
        <v>0</v>
      </c>
      <c r="P27" s="113">
        <f t="shared" si="2"/>
        <v>0</v>
      </c>
    </row>
    <row r="28" spans="1:19" ht="46.8" x14ac:dyDescent="0.25">
      <c r="A28" s="26" t="s">
        <v>408</v>
      </c>
      <c r="B28" s="16">
        <v>12</v>
      </c>
      <c r="C28" s="27">
        <v>4</v>
      </c>
      <c r="D28" s="16" t="s">
        <v>58</v>
      </c>
      <c r="E28" s="16">
        <v>812</v>
      </c>
      <c r="F28" s="16" t="s">
        <v>101</v>
      </c>
      <c r="G28" s="16" t="s">
        <v>58</v>
      </c>
      <c r="H28" s="16" t="s">
        <v>403</v>
      </c>
      <c r="I28" s="16">
        <v>466</v>
      </c>
      <c r="J28" s="28" t="s">
        <v>215</v>
      </c>
      <c r="K28" s="32">
        <v>2320</v>
      </c>
      <c r="L28" s="30">
        <v>2023</v>
      </c>
      <c r="M28" s="18">
        <v>32943000</v>
      </c>
      <c r="N28" s="18">
        <v>0</v>
      </c>
      <c r="O28" s="18">
        <v>0</v>
      </c>
      <c r="P28" s="113">
        <f t="shared" si="2"/>
        <v>0</v>
      </c>
    </row>
    <row r="29" spans="1:19" s="5" customFormat="1" ht="46.8" x14ac:dyDescent="0.25">
      <c r="A29" s="17" t="s">
        <v>409</v>
      </c>
      <c r="B29" s="20">
        <v>12</v>
      </c>
      <c r="C29" s="20">
        <v>4</v>
      </c>
      <c r="D29" s="20" t="s">
        <v>58</v>
      </c>
      <c r="E29" s="20">
        <v>812</v>
      </c>
      <c r="F29" s="20" t="s">
        <v>101</v>
      </c>
      <c r="G29" s="20" t="s">
        <v>58</v>
      </c>
      <c r="H29" s="20" t="s">
        <v>410</v>
      </c>
      <c r="I29" s="20"/>
      <c r="J29" s="33"/>
      <c r="K29" s="34"/>
      <c r="L29" s="33"/>
      <c r="M29" s="25">
        <f>M30+M31+M32+M33</f>
        <v>5174031.3</v>
      </c>
      <c r="N29" s="25">
        <f t="shared" ref="N29:P29" si="6">N30+N31+N32+N33</f>
        <v>0</v>
      </c>
      <c r="O29" s="25">
        <f t="shared" si="6"/>
        <v>0</v>
      </c>
      <c r="P29" s="25">
        <f t="shared" si="6"/>
        <v>0</v>
      </c>
      <c r="Q29" s="6"/>
      <c r="R29" s="6"/>
      <c r="S29" s="6"/>
    </row>
    <row r="30" spans="1:19" ht="31.2" x14ac:dyDescent="0.25">
      <c r="A30" s="26" t="s">
        <v>404</v>
      </c>
      <c r="B30" s="16">
        <v>12</v>
      </c>
      <c r="C30" s="27">
        <v>4</v>
      </c>
      <c r="D30" s="16" t="s">
        <v>58</v>
      </c>
      <c r="E30" s="16">
        <v>812</v>
      </c>
      <c r="F30" s="16" t="s">
        <v>101</v>
      </c>
      <c r="G30" s="16" t="s">
        <v>58</v>
      </c>
      <c r="H30" s="16" t="s">
        <v>410</v>
      </c>
      <c r="I30" s="16">
        <v>466</v>
      </c>
      <c r="J30" s="28" t="s">
        <v>215</v>
      </c>
      <c r="K30" s="32">
        <v>3824</v>
      </c>
      <c r="L30" s="30">
        <v>2023</v>
      </c>
      <c r="M30" s="18">
        <v>937912.94</v>
      </c>
      <c r="N30" s="18">
        <v>0</v>
      </c>
      <c r="O30" s="18">
        <v>0</v>
      </c>
      <c r="P30" s="113">
        <f t="shared" si="2"/>
        <v>0</v>
      </c>
    </row>
    <row r="31" spans="1:19" ht="31.2" x14ac:dyDescent="0.25">
      <c r="A31" s="26" t="s">
        <v>405</v>
      </c>
      <c r="B31" s="16">
        <v>12</v>
      </c>
      <c r="C31" s="27">
        <v>4</v>
      </c>
      <c r="D31" s="16" t="s">
        <v>58</v>
      </c>
      <c r="E31" s="16">
        <v>812</v>
      </c>
      <c r="F31" s="16" t="s">
        <v>101</v>
      </c>
      <c r="G31" s="16" t="s">
        <v>58</v>
      </c>
      <c r="H31" s="16" t="s">
        <v>410</v>
      </c>
      <c r="I31" s="16">
        <v>466</v>
      </c>
      <c r="J31" s="28" t="s">
        <v>406</v>
      </c>
      <c r="K31" s="32">
        <v>0.5</v>
      </c>
      <c r="L31" s="30">
        <v>2023</v>
      </c>
      <c r="M31" s="18">
        <v>1434858</v>
      </c>
      <c r="N31" s="18">
        <v>0</v>
      </c>
      <c r="O31" s="18">
        <v>0</v>
      </c>
      <c r="P31" s="113">
        <f t="shared" si="2"/>
        <v>0</v>
      </c>
    </row>
    <row r="32" spans="1:19" ht="46.8" x14ac:dyDescent="0.25">
      <c r="A32" s="26" t="s">
        <v>407</v>
      </c>
      <c r="B32" s="16">
        <v>12</v>
      </c>
      <c r="C32" s="27">
        <v>4</v>
      </c>
      <c r="D32" s="16" t="s">
        <v>58</v>
      </c>
      <c r="E32" s="16">
        <v>812</v>
      </c>
      <c r="F32" s="16" t="s">
        <v>101</v>
      </c>
      <c r="G32" s="16" t="s">
        <v>58</v>
      </c>
      <c r="H32" s="16" t="s">
        <v>410</v>
      </c>
      <c r="I32" s="16">
        <v>466</v>
      </c>
      <c r="J32" s="28" t="s">
        <v>215</v>
      </c>
      <c r="K32" s="32">
        <v>1500</v>
      </c>
      <c r="L32" s="30">
        <v>2023</v>
      </c>
      <c r="M32" s="18">
        <v>1119520</v>
      </c>
      <c r="N32" s="18">
        <v>0</v>
      </c>
      <c r="O32" s="18">
        <v>0</v>
      </c>
      <c r="P32" s="113">
        <f t="shared" si="2"/>
        <v>0</v>
      </c>
    </row>
    <row r="33" spans="1:19" ht="46.8" x14ac:dyDescent="0.25">
      <c r="A33" s="26" t="s">
        <v>408</v>
      </c>
      <c r="B33" s="16">
        <v>12</v>
      </c>
      <c r="C33" s="27">
        <v>4</v>
      </c>
      <c r="D33" s="16" t="s">
        <v>58</v>
      </c>
      <c r="E33" s="16">
        <v>812</v>
      </c>
      <c r="F33" s="16" t="s">
        <v>101</v>
      </c>
      <c r="G33" s="16" t="s">
        <v>58</v>
      </c>
      <c r="H33" s="16" t="s">
        <v>410</v>
      </c>
      <c r="I33" s="16">
        <v>466</v>
      </c>
      <c r="J33" s="28" t="s">
        <v>215</v>
      </c>
      <c r="K33" s="32">
        <v>2320</v>
      </c>
      <c r="L33" s="30">
        <v>2023</v>
      </c>
      <c r="M33" s="18">
        <v>1681740.36</v>
      </c>
      <c r="N33" s="18">
        <v>0</v>
      </c>
      <c r="O33" s="18">
        <v>0</v>
      </c>
      <c r="P33" s="113">
        <f t="shared" si="2"/>
        <v>0</v>
      </c>
    </row>
    <row r="34" spans="1:19" ht="46.8" x14ac:dyDescent="0.25">
      <c r="A34" s="17" t="s">
        <v>62</v>
      </c>
      <c r="B34" s="20">
        <v>12</v>
      </c>
      <c r="C34" s="20">
        <v>4</v>
      </c>
      <c r="D34" s="20" t="s">
        <v>58</v>
      </c>
      <c r="E34" s="20">
        <v>812</v>
      </c>
      <c r="F34" s="20" t="s">
        <v>101</v>
      </c>
      <c r="G34" s="20" t="s">
        <v>58</v>
      </c>
      <c r="H34" s="20">
        <v>11260</v>
      </c>
      <c r="I34" s="20"/>
      <c r="J34" s="33"/>
      <c r="K34" s="34"/>
      <c r="L34" s="33"/>
      <c r="M34" s="25">
        <f>M35</f>
        <v>90000000</v>
      </c>
      <c r="N34" s="25">
        <f t="shared" ref="N34:O35" si="7">N35</f>
        <v>0</v>
      </c>
      <c r="O34" s="25">
        <f t="shared" si="7"/>
        <v>14506541.300000001</v>
      </c>
      <c r="P34" s="113">
        <f t="shared" si="2"/>
        <v>0.16118379222222223</v>
      </c>
    </row>
    <row r="35" spans="1:19" ht="93.6" x14ac:dyDescent="0.25">
      <c r="A35" s="17" t="s">
        <v>398</v>
      </c>
      <c r="B35" s="20">
        <v>12</v>
      </c>
      <c r="C35" s="20">
        <v>4</v>
      </c>
      <c r="D35" s="20" t="s">
        <v>58</v>
      </c>
      <c r="E35" s="20">
        <v>812</v>
      </c>
      <c r="F35" s="20" t="s">
        <v>101</v>
      </c>
      <c r="G35" s="20" t="s">
        <v>58</v>
      </c>
      <c r="H35" s="20">
        <v>11260</v>
      </c>
      <c r="I35" s="20">
        <v>466</v>
      </c>
      <c r="J35" s="33"/>
      <c r="K35" s="34"/>
      <c r="L35" s="33"/>
      <c r="M35" s="25">
        <f>M36</f>
        <v>90000000</v>
      </c>
      <c r="N35" s="25">
        <f t="shared" si="7"/>
        <v>0</v>
      </c>
      <c r="O35" s="25">
        <f t="shared" si="7"/>
        <v>14506541.300000001</v>
      </c>
      <c r="P35" s="113">
        <f t="shared" si="2"/>
        <v>0.16118379222222223</v>
      </c>
    </row>
    <row r="36" spans="1:19" ht="31.2" x14ac:dyDescent="0.25">
      <c r="A36" s="26" t="s">
        <v>399</v>
      </c>
      <c r="B36" s="16" t="s">
        <v>22</v>
      </c>
      <c r="C36" s="27" t="s">
        <v>15</v>
      </c>
      <c r="D36" s="16" t="s">
        <v>58</v>
      </c>
      <c r="E36" s="16" t="s">
        <v>234</v>
      </c>
      <c r="F36" s="16" t="s">
        <v>101</v>
      </c>
      <c r="G36" s="16" t="s">
        <v>58</v>
      </c>
      <c r="H36" s="16" t="s">
        <v>63</v>
      </c>
      <c r="I36" s="16" t="s">
        <v>400</v>
      </c>
      <c r="J36" s="28" t="s">
        <v>401</v>
      </c>
      <c r="K36" s="32">
        <v>7.5</v>
      </c>
      <c r="L36" s="30">
        <v>2023</v>
      </c>
      <c r="M36" s="18">
        <v>90000000</v>
      </c>
      <c r="N36" s="18">
        <v>0</v>
      </c>
      <c r="O36" s="18">
        <v>14506541.300000001</v>
      </c>
      <c r="P36" s="113">
        <f t="shared" si="2"/>
        <v>0.16118379222222223</v>
      </c>
    </row>
    <row r="37" spans="1:19" s="134" customFormat="1" ht="15.6" x14ac:dyDescent="0.25">
      <c r="A37" s="17" t="s">
        <v>42</v>
      </c>
      <c r="B37" s="20" t="s">
        <v>24</v>
      </c>
      <c r="C37" s="20" t="s">
        <v>0</v>
      </c>
      <c r="D37" s="20" t="s">
        <v>0</v>
      </c>
      <c r="E37" s="20" t="s">
        <v>0</v>
      </c>
      <c r="F37" s="20" t="s">
        <v>0</v>
      </c>
      <c r="G37" s="20" t="s">
        <v>0</v>
      </c>
      <c r="H37" s="143" t="s">
        <v>0</v>
      </c>
      <c r="I37" s="143" t="s">
        <v>0</v>
      </c>
      <c r="J37" s="143" t="s">
        <v>0</v>
      </c>
      <c r="K37" s="144" t="s">
        <v>0</v>
      </c>
      <c r="L37" s="143" t="s">
        <v>0</v>
      </c>
      <c r="M37" s="25">
        <f>M38+M58</f>
        <v>2730333577.8499999</v>
      </c>
      <c r="N37" s="25">
        <f>N38+N58</f>
        <v>396919815.79999995</v>
      </c>
      <c r="O37" s="25">
        <f>O38+O58</f>
        <v>637046135.49000001</v>
      </c>
      <c r="P37" s="113">
        <f t="shared" si="2"/>
        <v>0.23332172327149919</v>
      </c>
      <c r="Q37" s="133"/>
      <c r="R37" s="133"/>
      <c r="S37" s="133"/>
    </row>
    <row r="38" spans="1:19" s="134" customFormat="1" ht="31.2" x14ac:dyDescent="0.25">
      <c r="A38" s="17" t="s">
        <v>171</v>
      </c>
      <c r="B38" s="23" t="s">
        <v>24</v>
      </c>
      <c r="C38" s="23" t="s">
        <v>12</v>
      </c>
      <c r="D38" s="20"/>
      <c r="E38" s="20"/>
      <c r="F38" s="20"/>
      <c r="G38" s="20"/>
      <c r="H38" s="143"/>
      <c r="I38" s="143"/>
      <c r="J38" s="143"/>
      <c r="K38" s="144"/>
      <c r="L38" s="143"/>
      <c r="M38" s="25">
        <f>M39+M47</f>
        <v>2342576922.4400001</v>
      </c>
      <c r="N38" s="25">
        <f t="shared" ref="N38:P38" si="8">N39+N47</f>
        <v>396186355.79999995</v>
      </c>
      <c r="O38" s="25">
        <f t="shared" si="8"/>
        <v>634894536.72000003</v>
      </c>
      <c r="P38" s="25">
        <f t="shared" si="8"/>
        <v>0.62417029767620114</v>
      </c>
      <c r="Q38" s="133"/>
      <c r="R38" s="133"/>
      <c r="S38" s="133"/>
    </row>
    <row r="39" spans="1:19" s="134" customFormat="1" ht="87.75" customHeight="1" x14ac:dyDescent="0.25">
      <c r="A39" s="17" t="s">
        <v>49</v>
      </c>
      <c r="B39" s="20" t="s">
        <v>24</v>
      </c>
      <c r="C39" s="23" t="s">
        <v>12</v>
      </c>
      <c r="D39" s="20" t="s">
        <v>50</v>
      </c>
      <c r="E39" s="20" t="s">
        <v>0</v>
      </c>
      <c r="F39" s="20" t="s">
        <v>0</v>
      </c>
      <c r="G39" s="20" t="s">
        <v>0</v>
      </c>
      <c r="H39" s="143" t="s">
        <v>0</v>
      </c>
      <c r="I39" s="143" t="s">
        <v>0</v>
      </c>
      <c r="J39" s="143" t="s">
        <v>0</v>
      </c>
      <c r="K39" s="144" t="s">
        <v>0</v>
      </c>
      <c r="L39" s="143" t="s">
        <v>0</v>
      </c>
      <c r="M39" s="25">
        <f t="shared" ref="M39:M45" si="9">M40</f>
        <v>1567011447.01</v>
      </c>
      <c r="N39" s="25">
        <f t="shared" ref="N39:O45" si="10">N40</f>
        <v>63513966.460000001</v>
      </c>
      <c r="O39" s="25">
        <f t="shared" si="10"/>
        <v>298593186.13</v>
      </c>
      <c r="P39" s="113">
        <f t="shared" si="2"/>
        <v>0.19054946069458706</v>
      </c>
      <c r="Q39" s="133"/>
      <c r="R39" s="133"/>
      <c r="S39" s="133"/>
    </row>
    <row r="40" spans="1:19" s="134" customFormat="1" ht="31.2" x14ac:dyDescent="0.25">
      <c r="A40" s="17" t="s">
        <v>31</v>
      </c>
      <c r="B40" s="20" t="s">
        <v>24</v>
      </c>
      <c r="C40" s="23" t="s">
        <v>12</v>
      </c>
      <c r="D40" s="20" t="s">
        <v>50</v>
      </c>
      <c r="E40" s="20" t="s">
        <v>32</v>
      </c>
      <c r="F40" s="20" t="s">
        <v>0</v>
      </c>
      <c r="G40" s="20" t="s">
        <v>0</v>
      </c>
      <c r="H40" s="143" t="s">
        <v>0</v>
      </c>
      <c r="I40" s="143" t="s">
        <v>0</v>
      </c>
      <c r="J40" s="143" t="s">
        <v>0</v>
      </c>
      <c r="K40" s="144" t="s">
        <v>0</v>
      </c>
      <c r="L40" s="143" t="s">
        <v>0</v>
      </c>
      <c r="M40" s="25">
        <f t="shared" si="9"/>
        <v>1567011447.01</v>
      </c>
      <c r="N40" s="25">
        <f t="shared" si="10"/>
        <v>63513966.460000001</v>
      </c>
      <c r="O40" s="25">
        <f t="shared" si="10"/>
        <v>298593186.13</v>
      </c>
      <c r="P40" s="113">
        <f t="shared" si="2"/>
        <v>0.19054946069458706</v>
      </c>
      <c r="Q40" s="133"/>
      <c r="R40" s="133"/>
      <c r="S40" s="133"/>
    </row>
    <row r="41" spans="1:19" s="134" customFormat="1" ht="69.75" customHeight="1" x14ac:dyDescent="0.25">
      <c r="A41" s="17" t="s">
        <v>43</v>
      </c>
      <c r="B41" s="20" t="s">
        <v>24</v>
      </c>
      <c r="C41" s="23" t="s">
        <v>12</v>
      </c>
      <c r="D41" s="20" t="s">
        <v>50</v>
      </c>
      <c r="E41" s="20" t="s">
        <v>32</v>
      </c>
      <c r="F41" s="20" t="s">
        <v>0</v>
      </c>
      <c r="G41" s="20" t="s">
        <v>0</v>
      </c>
      <c r="H41" s="143" t="s">
        <v>0</v>
      </c>
      <c r="I41" s="143" t="s">
        <v>0</v>
      </c>
      <c r="J41" s="143" t="s">
        <v>0</v>
      </c>
      <c r="K41" s="144" t="s">
        <v>0</v>
      </c>
      <c r="L41" s="143" t="s">
        <v>0</v>
      </c>
      <c r="M41" s="25">
        <f t="shared" si="9"/>
        <v>1567011447.01</v>
      </c>
      <c r="N41" s="25">
        <f t="shared" si="10"/>
        <v>63513966.460000001</v>
      </c>
      <c r="O41" s="25">
        <f t="shared" si="10"/>
        <v>298593186.13</v>
      </c>
      <c r="P41" s="113">
        <f t="shared" si="2"/>
        <v>0.19054946069458706</v>
      </c>
      <c r="Q41" s="133"/>
      <c r="R41" s="133"/>
      <c r="S41" s="133"/>
    </row>
    <row r="42" spans="1:19" s="134" customFormat="1" ht="15.6" x14ac:dyDescent="0.25">
      <c r="A42" s="24" t="s">
        <v>44</v>
      </c>
      <c r="B42" s="20" t="s">
        <v>24</v>
      </c>
      <c r="C42" s="23" t="s">
        <v>12</v>
      </c>
      <c r="D42" s="20" t="s">
        <v>50</v>
      </c>
      <c r="E42" s="20" t="s">
        <v>32</v>
      </c>
      <c r="F42" s="20" t="s">
        <v>36</v>
      </c>
      <c r="G42" s="20" t="s">
        <v>0</v>
      </c>
      <c r="H42" s="20" t="s">
        <v>0</v>
      </c>
      <c r="I42" s="20" t="s">
        <v>0</v>
      </c>
      <c r="J42" s="20" t="s">
        <v>0</v>
      </c>
      <c r="K42" s="25" t="s">
        <v>0</v>
      </c>
      <c r="L42" s="20" t="s">
        <v>0</v>
      </c>
      <c r="M42" s="25">
        <f t="shared" si="9"/>
        <v>1567011447.01</v>
      </c>
      <c r="N42" s="25">
        <f t="shared" si="10"/>
        <v>63513966.460000001</v>
      </c>
      <c r="O42" s="25">
        <f t="shared" si="10"/>
        <v>298593186.13</v>
      </c>
      <c r="P42" s="113">
        <f t="shared" si="2"/>
        <v>0.19054946069458706</v>
      </c>
      <c r="Q42" s="133"/>
      <c r="R42" s="133"/>
      <c r="S42" s="133"/>
    </row>
    <row r="43" spans="1:19" s="134" customFormat="1" ht="15.6" x14ac:dyDescent="0.25">
      <c r="A43" s="24" t="s">
        <v>45</v>
      </c>
      <c r="B43" s="20" t="s">
        <v>24</v>
      </c>
      <c r="C43" s="23" t="s">
        <v>12</v>
      </c>
      <c r="D43" s="20" t="s">
        <v>50</v>
      </c>
      <c r="E43" s="20" t="s">
        <v>32</v>
      </c>
      <c r="F43" s="20" t="s">
        <v>36</v>
      </c>
      <c r="G43" s="20" t="s">
        <v>46</v>
      </c>
      <c r="H43" s="20" t="s">
        <v>0</v>
      </c>
      <c r="I43" s="20" t="s">
        <v>0</v>
      </c>
      <c r="J43" s="20" t="s">
        <v>0</v>
      </c>
      <c r="K43" s="25" t="s">
        <v>0</v>
      </c>
      <c r="L43" s="20" t="s">
        <v>0</v>
      </c>
      <c r="M43" s="25">
        <f t="shared" si="9"/>
        <v>1567011447.01</v>
      </c>
      <c r="N43" s="25">
        <f t="shared" si="10"/>
        <v>63513966.460000001</v>
      </c>
      <c r="O43" s="25">
        <f t="shared" si="10"/>
        <v>298593186.13</v>
      </c>
      <c r="P43" s="113">
        <f t="shared" si="2"/>
        <v>0.19054946069458706</v>
      </c>
      <c r="Q43" s="133"/>
      <c r="R43" s="133"/>
      <c r="S43" s="133"/>
    </row>
    <row r="44" spans="1:19" s="134" customFormat="1" ht="31.2" x14ac:dyDescent="0.25">
      <c r="A44" s="17" t="s">
        <v>51</v>
      </c>
      <c r="B44" s="20" t="s">
        <v>24</v>
      </c>
      <c r="C44" s="23" t="s">
        <v>12</v>
      </c>
      <c r="D44" s="20" t="s">
        <v>50</v>
      </c>
      <c r="E44" s="20" t="s">
        <v>32</v>
      </c>
      <c r="F44" s="20" t="s">
        <v>36</v>
      </c>
      <c r="G44" s="20" t="s">
        <v>46</v>
      </c>
      <c r="H44" s="20" t="s">
        <v>52</v>
      </c>
      <c r="I44" s="143" t="s">
        <v>0</v>
      </c>
      <c r="J44" s="143" t="s">
        <v>0</v>
      </c>
      <c r="K44" s="144" t="s">
        <v>0</v>
      </c>
      <c r="L44" s="143" t="s">
        <v>0</v>
      </c>
      <c r="M44" s="25">
        <f t="shared" si="9"/>
        <v>1567011447.01</v>
      </c>
      <c r="N44" s="25">
        <f t="shared" si="10"/>
        <v>63513966.460000001</v>
      </c>
      <c r="O44" s="25">
        <f t="shared" si="10"/>
        <v>298593186.13</v>
      </c>
      <c r="P44" s="113">
        <f t="shared" si="2"/>
        <v>0.19054946069458706</v>
      </c>
      <c r="Q44" s="133"/>
      <c r="R44" s="133"/>
      <c r="S44" s="133"/>
    </row>
    <row r="45" spans="1:19" s="134" customFormat="1" ht="46.8" x14ac:dyDescent="0.25">
      <c r="A45" s="17" t="s">
        <v>39</v>
      </c>
      <c r="B45" s="20" t="s">
        <v>24</v>
      </c>
      <c r="C45" s="23" t="s">
        <v>12</v>
      </c>
      <c r="D45" s="20" t="s">
        <v>50</v>
      </c>
      <c r="E45" s="20" t="s">
        <v>32</v>
      </c>
      <c r="F45" s="20" t="s">
        <v>36</v>
      </c>
      <c r="G45" s="20" t="s">
        <v>46</v>
      </c>
      <c r="H45" s="20" t="s">
        <v>52</v>
      </c>
      <c r="I45" s="20" t="s">
        <v>40</v>
      </c>
      <c r="J45" s="20" t="s">
        <v>0</v>
      </c>
      <c r="K45" s="25" t="s">
        <v>0</v>
      </c>
      <c r="L45" s="20" t="s">
        <v>0</v>
      </c>
      <c r="M45" s="25">
        <f t="shared" si="9"/>
        <v>1567011447.01</v>
      </c>
      <c r="N45" s="25">
        <f t="shared" si="10"/>
        <v>63513966.460000001</v>
      </c>
      <c r="O45" s="25">
        <f t="shared" si="10"/>
        <v>298593186.13</v>
      </c>
      <c r="P45" s="113">
        <f t="shared" si="2"/>
        <v>0.19054946069458706</v>
      </c>
      <c r="Q45" s="133"/>
      <c r="R45" s="133"/>
      <c r="S45" s="133"/>
    </row>
    <row r="46" spans="1:19" s="134" customFormat="1" ht="46.8" x14ac:dyDescent="0.25">
      <c r="A46" s="26" t="s">
        <v>53</v>
      </c>
      <c r="B46" s="16" t="s">
        <v>24</v>
      </c>
      <c r="C46" s="27" t="s">
        <v>12</v>
      </c>
      <c r="D46" s="16" t="s">
        <v>50</v>
      </c>
      <c r="E46" s="16" t="s">
        <v>32</v>
      </c>
      <c r="F46" s="16" t="s">
        <v>36</v>
      </c>
      <c r="G46" s="16" t="s">
        <v>46</v>
      </c>
      <c r="H46" s="16" t="s">
        <v>52</v>
      </c>
      <c r="I46" s="16" t="s">
        <v>40</v>
      </c>
      <c r="J46" s="30" t="s">
        <v>175</v>
      </c>
      <c r="K46" s="35">
        <v>160</v>
      </c>
      <c r="L46" s="28" t="s">
        <v>54</v>
      </c>
      <c r="M46" s="18">
        <f>1603043690-48423100+743457.01+11647400</f>
        <v>1567011447.01</v>
      </c>
      <c r="N46" s="18">
        <v>63513966.460000001</v>
      </c>
      <c r="O46" s="18">
        <v>298593186.13</v>
      </c>
      <c r="P46" s="113">
        <f t="shared" si="2"/>
        <v>0.19054946069458706</v>
      </c>
      <c r="Q46" s="133"/>
      <c r="R46" s="133"/>
      <c r="S46" s="133"/>
    </row>
    <row r="47" spans="1:19" s="134" customFormat="1" ht="46.8" x14ac:dyDescent="0.25">
      <c r="A47" s="17" t="s">
        <v>55</v>
      </c>
      <c r="B47" s="20" t="s">
        <v>24</v>
      </c>
      <c r="C47" s="23" t="s">
        <v>12</v>
      </c>
      <c r="D47" s="20" t="s">
        <v>56</v>
      </c>
      <c r="E47" s="20" t="s">
        <v>0</v>
      </c>
      <c r="F47" s="20" t="s">
        <v>0</v>
      </c>
      <c r="G47" s="20" t="s">
        <v>0</v>
      </c>
      <c r="H47" s="143" t="s">
        <v>0</v>
      </c>
      <c r="I47" s="143" t="s">
        <v>0</v>
      </c>
      <c r="J47" s="143" t="s">
        <v>0</v>
      </c>
      <c r="K47" s="144" t="s">
        <v>0</v>
      </c>
      <c r="L47" s="143" t="s">
        <v>0</v>
      </c>
      <c r="M47" s="25">
        <f t="shared" ref="M47:M55" si="11">M48</f>
        <v>775565475.42999995</v>
      </c>
      <c r="N47" s="25">
        <f t="shared" ref="N47:P56" si="12">N48</f>
        <v>332672389.33999997</v>
      </c>
      <c r="O47" s="25">
        <f t="shared" si="12"/>
        <v>336301350.58999997</v>
      </c>
      <c r="P47" s="113">
        <f t="shared" si="2"/>
        <v>0.43362083698161402</v>
      </c>
      <c r="Q47" s="133"/>
      <c r="R47" s="133"/>
      <c r="S47" s="133"/>
    </row>
    <row r="48" spans="1:19" s="134" customFormat="1" ht="31.2" x14ac:dyDescent="0.25">
      <c r="A48" s="17" t="s">
        <v>31</v>
      </c>
      <c r="B48" s="20" t="s">
        <v>24</v>
      </c>
      <c r="C48" s="23" t="s">
        <v>12</v>
      </c>
      <c r="D48" s="20" t="s">
        <v>56</v>
      </c>
      <c r="E48" s="20" t="s">
        <v>32</v>
      </c>
      <c r="F48" s="20" t="s">
        <v>0</v>
      </c>
      <c r="G48" s="20" t="s">
        <v>0</v>
      </c>
      <c r="H48" s="143" t="s">
        <v>0</v>
      </c>
      <c r="I48" s="143" t="s">
        <v>0</v>
      </c>
      <c r="J48" s="143" t="s">
        <v>0</v>
      </c>
      <c r="K48" s="144" t="s">
        <v>0</v>
      </c>
      <c r="L48" s="143" t="s">
        <v>0</v>
      </c>
      <c r="M48" s="25">
        <f t="shared" si="11"/>
        <v>775565475.42999995</v>
      </c>
      <c r="N48" s="25">
        <f t="shared" si="12"/>
        <v>332672389.33999997</v>
      </c>
      <c r="O48" s="25">
        <f t="shared" si="12"/>
        <v>336301350.58999997</v>
      </c>
      <c r="P48" s="113">
        <f t="shared" si="2"/>
        <v>0.43362083698161402</v>
      </c>
      <c r="Q48" s="133"/>
      <c r="R48" s="133"/>
      <c r="S48" s="133"/>
    </row>
    <row r="49" spans="1:19" s="134" customFormat="1" ht="68.25" customHeight="1" x14ac:dyDescent="0.25">
      <c r="A49" s="17" t="s">
        <v>43</v>
      </c>
      <c r="B49" s="20" t="s">
        <v>24</v>
      </c>
      <c r="C49" s="23" t="s">
        <v>12</v>
      </c>
      <c r="D49" s="20" t="s">
        <v>56</v>
      </c>
      <c r="E49" s="20" t="s">
        <v>32</v>
      </c>
      <c r="F49" s="20" t="s">
        <v>0</v>
      </c>
      <c r="G49" s="20" t="s">
        <v>0</v>
      </c>
      <c r="H49" s="143" t="s">
        <v>0</v>
      </c>
      <c r="I49" s="143" t="s">
        <v>0</v>
      </c>
      <c r="J49" s="143" t="s">
        <v>0</v>
      </c>
      <c r="K49" s="144" t="s">
        <v>0</v>
      </c>
      <c r="L49" s="143" t="s">
        <v>0</v>
      </c>
      <c r="M49" s="25">
        <f t="shared" si="11"/>
        <v>775565475.42999995</v>
      </c>
      <c r="N49" s="25">
        <f t="shared" si="12"/>
        <v>332672389.33999997</v>
      </c>
      <c r="O49" s="25">
        <f t="shared" si="12"/>
        <v>336301350.58999997</v>
      </c>
      <c r="P49" s="113">
        <f t="shared" si="2"/>
        <v>0.43362083698161402</v>
      </c>
      <c r="Q49" s="133"/>
      <c r="R49" s="133"/>
      <c r="S49" s="133"/>
    </row>
    <row r="50" spans="1:19" s="134" customFormat="1" ht="15.6" x14ac:dyDescent="0.25">
      <c r="A50" s="24" t="s">
        <v>44</v>
      </c>
      <c r="B50" s="20" t="s">
        <v>24</v>
      </c>
      <c r="C50" s="23" t="s">
        <v>12</v>
      </c>
      <c r="D50" s="20" t="s">
        <v>56</v>
      </c>
      <c r="E50" s="20" t="s">
        <v>32</v>
      </c>
      <c r="F50" s="20" t="s">
        <v>36</v>
      </c>
      <c r="G50" s="20" t="s">
        <v>0</v>
      </c>
      <c r="H50" s="20" t="s">
        <v>0</v>
      </c>
      <c r="I50" s="20" t="s">
        <v>0</v>
      </c>
      <c r="J50" s="20" t="s">
        <v>0</v>
      </c>
      <c r="K50" s="25" t="s">
        <v>0</v>
      </c>
      <c r="L50" s="20" t="s">
        <v>0</v>
      </c>
      <c r="M50" s="25">
        <f t="shared" si="11"/>
        <v>775565475.42999995</v>
      </c>
      <c r="N50" s="25">
        <f t="shared" si="12"/>
        <v>332672389.33999997</v>
      </c>
      <c r="O50" s="25">
        <f t="shared" si="12"/>
        <v>336301350.58999997</v>
      </c>
      <c r="P50" s="113">
        <f t="shared" si="2"/>
        <v>0.43362083698161402</v>
      </c>
      <c r="Q50" s="133"/>
      <c r="R50" s="133"/>
      <c r="S50" s="133"/>
    </row>
    <row r="51" spans="1:19" s="134" customFormat="1" ht="15.6" x14ac:dyDescent="0.25">
      <c r="A51" s="24" t="s">
        <v>57</v>
      </c>
      <c r="B51" s="20" t="s">
        <v>24</v>
      </c>
      <c r="C51" s="23" t="s">
        <v>12</v>
      </c>
      <c r="D51" s="20" t="s">
        <v>56</v>
      </c>
      <c r="E51" s="20" t="s">
        <v>32</v>
      </c>
      <c r="F51" s="20" t="s">
        <v>36</v>
      </c>
      <c r="G51" s="20" t="s">
        <v>58</v>
      </c>
      <c r="H51" s="20" t="s">
        <v>0</v>
      </c>
      <c r="I51" s="20" t="s">
        <v>0</v>
      </c>
      <c r="J51" s="20" t="s">
        <v>0</v>
      </c>
      <c r="K51" s="25" t="s">
        <v>0</v>
      </c>
      <c r="L51" s="20" t="s">
        <v>0</v>
      </c>
      <c r="M51" s="25">
        <f>M52+M55</f>
        <v>775565475.42999995</v>
      </c>
      <c r="N51" s="25">
        <f t="shared" ref="N51" si="13">N52+N55</f>
        <v>332672389.33999997</v>
      </c>
      <c r="O51" s="25">
        <f t="shared" ref="O51" si="14">O52+O55</f>
        <v>336301350.58999997</v>
      </c>
      <c r="P51" s="113">
        <f t="shared" si="2"/>
        <v>0.43362083698161402</v>
      </c>
      <c r="Q51" s="133"/>
      <c r="R51" s="133"/>
      <c r="S51" s="133"/>
    </row>
    <row r="52" spans="1:19" s="134" customFormat="1" ht="46.8" x14ac:dyDescent="0.25">
      <c r="A52" s="24" t="s">
        <v>62</v>
      </c>
      <c r="B52" s="20" t="s">
        <v>24</v>
      </c>
      <c r="C52" s="23" t="s">
        <v>12</v>
      </c>
      <c r="D52" s="20" t="s">
        <v>56</v>
      </c>
      <c r="E52" s="20" t="s">
        <v>32</v>
      </c>
      <c r="F52" s="20" t="s">
        <v>36</v>
      </c>
      <c r="G52" s="20" t="s">
        <v>58</v>
      </c>
      <c r="H52" s="20" t="s">
        <v>63</v>
      </c>
      <c r="I52" s="143" t="s">
        <v>0</v>
      </c>
      <c r="J52" s="20"/>
      <c r="K52" s="25"/>
      <c r="L52" s="20"/>
      <c r="M52" s="25">
        <f>M53</f>
        <v>500000</v>
      </c>
      <c r="N52" s="25">
        <f t="shared" ref="N52:O52" si="15">N53</f>
        <v>200000</v>
      </c>
      <c r="O52" s="25">
        <f t="shared" si="15"/>
        <v>493410</v>
      </c>
      <c r="P52" s="113">
        <f t="shared" si="2"/>
        <v>0.98682000000000003</v>
      </c>
      <c r="Q52" s="133"/>
      <c r="R52" s="133"/>
      <c r="S52" s="133"/>
    </row>
    <row r="53" spans="1:19" s="134" customFormat="1" ht="46.8" x14ac:dyDescent="0.25">
      <c r="A53" s="24" t="s">
        <v>39</v>
      </c>
      <c r="B53" s="20" t="s">
        <v>24</v>
      </c>
      <c r="C53" s="23" t="s">
        <v>12</v>
      </c>
      <c r="D53" s="20" t="s">
        <v>56</v>
      </c>
      <c r="E53" s="20" t="s">
        <v>32</v>
      </c>
      <c r="F53" s="20" t="s">
        <v>36</v>
      </c>
      <c r="G53" s="20" t="s">
        <v>58</v>
      </c>
      <c r="H53" s="20" t="s">
        <v>63</v>
      </c>
      <c r="I53" s="20" t="s">
        <v>40</v>
      </c>
      <c r="J53" s="20"/>
      <c r="K53" s="25"/>
      <c r="L53" s="20"/>
      <c r="M53" s="25">
        <f>M54</f>
        <v>500000</v>
      </c>
      <c r="N53" s="25">
        <f t="shared" ref="N53:O53" si="16">N54</f>
        <v>200000</v>
      </c>
      <c r="O53" s="25">
        <f t="shared" si="16"/>
        <v>493410</v>
      </c>
      <c r="P53" s="113">
        <f t="shared" si="2"/>
        <v>0.98682000000000003</v>
      </c>
      <c r="Q53" s="133"/>
      <c r="R53" s="133"/>
      <c r="S53" s="133"/>
    </row>
    <row r="54" spans="1:19" s="136" customFormat="1" ht="31.2" x14ac:dyDescent="0.25">
      <c r="A54" s="145" t="s">
        <v>351</v>
      </c>
      <c r="B54" s="16" t="s">
        <v>24</v>
      </c>
      <c r="C54" s="16" t="s">
        <v>12</v>
      </c>
      <c r="D54" s="16" t="s">
        <v>56</v>
      </c>
      <c r="E54" s="16" t="s">
        <v>32</v>
      </c>
      <c r="F54" s="16" t="s">
        <v>36</v>
      </c>
      <c r="G54" s="16" t="s">
        <v>58</v>
      </c>
      <c r="H54" s="16" t="s">
        <v>63</v>
      </c>
      <c r="I54" s="16" t="s">
        <v>40</v>
      </c>
      <c r="J54" s="30" t="s">
        <v>47</v>
      </c>
      <c r="K54" s="29">
        <v>35</v>
      </c>
      <c r="L54" s="30" t="s">
        <v>48</v>
      </c>
      <c r="M54" s="18">
        <v>500000</v>
      </c>
      <c r="N54" s="18">
        <v>200000</v>
      </c>
      <c r="O54" s="18">
        <v>493410</v>
      </c>
      <c r="P54" s="113">
        <f t="shared" si="2"/>
        <v>0.98682000000000003</v>
      </c>
      <c r="Q54" s="135"/>
      <c r="R54" s="135"/>
      <c r="S54" s="135"/>
    </row>
    <row r="55" spans="1:19" s="134" customFormat="1" ht="46.8" x14ac:dyDescent="0.25">
      <c r="A55" s="17" t="s">
        <v>59</v>
      </c>
      <c r="B55" s="20" t="s">
        <v>24</v>
      </c>
      <c r="C55" s="23" t="s">
        <v>12</v>
      </c>
      <c r="D55" s="20" t="s">
        <v>56</v>
      </c>
      <c r="E55" s="20" t="s">
        <v>32</v>
      </c>
      <c r="F55" s="20" t="s">
        <v>36</v>
      </c>
      <c r="G55" s="20" t="s">
        <v>58</v>
      </c>
      <c r="H55" s="20" t="s">
        <v>60</v>
      </c>
      <c r="I55" s="143" t="s">
        <v>0</v>
      </c>
      <c r="J55" s="143" t="s">
        <v>0</v>
      </c>
      <c r="K55" s="144" t="s">
        <v>0</v>
      </c>
      <c r="L55" s="143" t="s">
        <v>0</v>
      </c>
      <c r="M55" s="25">
        <f t="shared" si="11"/>
        <v>775065475.42999995</v>
      </c>
      <c r="N55" s="25">
        <f t="shared" si="12"/>
        <v>332472389.33999997</v>
      </c>
      <c r="O55" s="25">
        <f t="shared" si="12"/>
        <v>335807940.58999997</v>
      </c>
      <c r="P55" s="113">
        <f t="shared" si="2"/>
        <v>0.43326396444596693</v>
      </c>
      <c r="Q55" s="133"/>
      <c r="R55" s="133"/>
      <c r="S55" s="133"/>
    </row>
    <row r="56" spans="1:19" s="134" customFormat="1" ht="46.8" x14ac:dyDescent="0.25">
      <c r="A56" s="17" t="s">
        <v>39</v>
      </c>
      <c r="B56" s="20" t="s">
        <v>24</v>
      </c>
      <c r="C56" s="23" t="s">
        <v>12</v>
      </c>
      <c r="D56" s="20" t="s">
        <v>56</v>
      </c>
      <c r="E56" s="20" t="s">
        <v>32</v>
      </c>
      <c r="F56" s="20" t="s">
        <v>36</v>
      </c>
      <c r="G56" s="20" t="s">
        <v>58</v>
      </c>
      <c r="H56" s="20" t="s">
        <v>60</v>
      </c>
      <c r="I56" s="20" t="s">
        <v>40</v>
      </c>
      <c r="J56" s="20" t="s">
        <v>0</v>
      </c>
      <c r="K56" s="25" t="s">
        <v>0</v>
      </c>
      <c r="L56" s="20" t="s">
        <v>0</v>
      </c>
      <c r="M56" s="25">
        <f>M57</f>
        <v>775065475.42999995</v>
      </c>
      <c r="N56" s="25">
        <f t="shared" si="12"/>
        <v>332472389.33999997</v>
      </c>
      <c r="O56" s="25">
        <f t="shared" si="12"/>
        <v>335807940.58999997</v>
      </c>
      <c r="P56" s="25">
        <f t="shared" si="12"/>
        <v>0.43326396444596693</v>
      </c>
      <c r="Q56" s="133"/>
      <c r="R56" s="133"/>
      <c r="S56" s="133"/>
    </row>
    <row r="57" spans="1:19" s="134" customFormat="1" ht="57" customHeight="1" x14ac:dyDescent="0.25">
      <c r="A57" s="26" t="s">
        <v>342</v>
      </c>
      <c r="B57" s="16" t="s">
        <v>24</v>
      </c>
      <c r="C57" s="27" t="s">
        <v>12</v>
      </c>
      <c r="D57" s="16" t="s">
        <v>56</v>
      </c>
      <c r="E57" s="16" t="s">
        <v>32</v>
      </c>
      <c r="F57" s="16" t="s">
        <v>36</v>
      </c>
      <c r="G57" s="16" t="s">
        <v>58</v>
      </c>
      <c r="H57" s="16" t="s">
        <v>60</v>
      </c>
      <c r="I57" s="16" t="s">
        <v>40</v>
      </c>
      <c r="J57" s="28" t="s">
        <v>47</v>
      </c>
      <c r="K57" s="35">
        <v>800</v>
      </c>
      <c r="L57" s="28" t="s">
        <v>48</v>
      </c>
      <c r="M57" s="18">
        <f>572260593.35-30-0.35+4563112.43+198241800</f>
        <v>775065475.42999995</v>
      </c>
      <c r="N57" s="18">
        <v>332472389.33999997</v>
      </c>
      <c r="O57" s="18">
        <v>335807940.58999997</v>
      </c>
      <c r="P57" s="113">
        <f t="shared" si="2"/>
        <v>0.43326396444596693</v>
      </c>
      <c r="Q57" s="133"/>
      <c r="R57" s="133"/>
      <c r="S57" s="133"/>
    </row>
    <row r="58" spans="1:19" s="140" customFormat="1" ht="31.2" x14ac:dyDescent="0.25">
      <c r="A58" s="17" t="s">
        <v>170</v>
      </c>
      <c r="B58" s="20" t="s">
        <v>24</v>
      </c>
      <c r="C58" s="23" t="s">
        <v>15</v>
      </c>
      <c r="D58" s="36"/>
      <c r="E58" s="36"/>
      <c r="F58" s="36"/>
      <c r="G58" s="36"/>
      <c r="H58" s="36"/>
      <c r="I58" s="36"/>
      <c r="J58" s="37"/>
      <c r="K58" s="38"/>
      <c r="L58" s="37"/>
      <c r="M58" s="114">
        <f t="shared" ref="M58:M64" si="17">M59</f>
        <v>387756655.41000003</v>
      </c>
      <c r="N58" s="114">
        <f t="shared" ref="N58:O58" si="18">N59</f>
        <v>733460</v>
      </c>
      <c r="O58" s="114">
        <f t="shared" si="18"/>
        <v>2151598.77</v>
      </c>
      <c r="P58" s="113">
        <f t="shared" ref="P58:P111" si="19">O58/M58</f>
        <v>5.5488377568270915E-3</v>
      </c>
      <c r="Q58" s="139"/>
      <c r="R58" s="139"/>
      <c r="S58" s="139"/>
    </row>
    <row r="59" spans="1:19" s="134" customFormat="1" ht="31.2" x14ac:dyDescent="0.25">
      <c r="A59" s="17" t="s">
        <v>61</v>
      </c>
      <c r="B59" s="20" t="s">
        <v>24</v>
      </c>
      <c r="C59" s="23" t="s">
        <v>15</v>
      </c>
      <c r="D59" s="20" t="s">
        <v>28</v>
      </c>
      <c r="E59" s="20" t="s">
        <v>0</v>
      </c>
      <c r="F59" s="20" t="s">
        <v>0</v>
      </c>
      <c r="G59" s="20" t="s">
        <v>0</v>
      </c>
      <c r="H59" s="143" t="s">
        <v>0</v>
      </c>
      <c r="I59" s="143" t="s">
        <v>0</v>
      </c>
      <c r="J59" s="143" t="s">
        <v>0</v>
      </c>
      <c r="K59" s="144" t="s">
        <v>0</v>
      </c>
      <c r="L59" s="143" t="s">
        <v>0</v>
      </c>
      <c r="M59" s="25">
        <f t="shared" si="17"/>
        <v>387756655.41000003</v>
      </c>
      <c r="N59" s="25">
        <f t="shared" ref="N59:O64" si="20">N60</f>
        <v>733460</v>
      </c>
      <c r="O59" s="25">
        <f t="shared" si="20"/>
        <v>2151598.77</v>
      </c>
      <c r="P59" s="113">
        <f t="shared" si="19"/>
        <v>5.5488377568270915E-3</v>
      </c>
      <c r="Q59" s="133"/>
      <c r="R59" s="133"/>
      <c r="S59" s="133"/>
    </row>
    <row r="60" spans="1:19" s="134" customFormat="1" ht="31.2" x14ac:dyDescent="0.25">
      <c r="A60" s="17" t="s">
        <v>31</v>
      </c>
      <c r="B60" s="20" t="s">
        <v>24</v>
      </c>
      <c r="C60" s="23" t="s">
        <v>15</v>
      </c>
      <c r="D60" s="20" t="s">
        <v>28</v>
      </c>
      <c r="E60" s="20" t="s">
        <v>32</v>
      </c>
      <c r="F60" s="20" t="s">
        <v>0</v>
      </c>
      <c r="G60" s="20" t="s">
        <v>0</v>
      </c>
      <c r="H60" s="143" t="s">
        <v>0</v>
      </c>
      <c r="I60" s="143" t="s">
        <v>0</v>
      </c>
      <c r="J60" s="143" t="s">
        <v>0</v>
      </c>
      <c r="K60" s="144" t="s">
        <v>0</v>
      </c>
      <c r="L60" s="143" t="s">
        <v>0</v>
      </c>
      <c r="M60" s="25">
        <f t="shared" si="17"/>
        <v>387756655.41000003</v>
      </c>
      <c r="N60" s="25">
        <f t="shared" si="20"/>
        <v>733460</v>
      </c>
      <c r="O60" s="25">
        <f t="shared" si="20"/>
        <v>2151598.77</v>
      </c>
      <c r="P60" s="113">
        <f t="shared" si="19"/>
        <v>5.5488377568270915E-3</v>
      </c>
      <c r="Q60" s="133"/>
      <c r="R60" s="133"/>
      <c r="S60" s="133"/>
    </row>
    <row r="61" spans="1:19" s="134" customFormat="1" ht="68.25" customHeight="1" x14ac:dyDescent="0.25">
      <c r="A61" s="17" t="s">
        <v>43</v>
      </c>
      <c r="B61" s="20" t="s">
        <v>24</v>
      </c>
      <c r="C61" s="23" t="s">
        <v>15</v>
      </c>
      <c r="D61" s="20" t="s">
        <v>28</v>
      </c>
      <c r="E61" s="20" t="s">
        <v>32</v>
      </c>
      <c r="F61" s="20"/>
      <c r="G61" s="20"/>
      <c r="H61" s="143"/>
      <c r="I61" s="143"/>
      <c r="J61" s="143"/>
      <c r="K61" s="144"/>
      <c r="L61" s="143"/>
      <c r="M61" s="25">
        <f t="shared" si="17"/>
        <v>387756655.41000003</v>
      </c>
      <c r="N61" s="25">
        <f t="shared" si="20"/>
        <v>733460</v>
      </c>
      <c r="O61" s="25">
        <f t="shared" si="20"/>
        <v>2151598.77</v>
      </c>
      <c r="P61" s="113">
        <f t="shared" si="19"/>
        <v>5.5488377568270915E-3</v>
      </c>
      <c r="Q61" s="133"/>
      <c r="R61" s="133"/>
      <c r="S61" s="133"/>
    </row>
    <row r="62" spans="1:19" s="134" customFormat="1" ht="15.6" x14ac:dyDescent="0.25">
      <c r="A62" s="24" t="s">
        <v>44</v>
      </c>
      <c r="B62" s="20" t="s">
        <v>24</v>
      </c>
      <c r="C62" s="23" t="s">
        <v>15</v>
      </c>
      <c r="D62" s="20" t="s">
        <v>28</v>
      </c>
      <c r="E62" s="20" t="s">
        <v>32</v>
      </c>
      <c r="F62" s="20" t="s">
        <v>36</v>
      </c>
      <c r="G62" s="20" t="s">
        <v>0</v>
      </c>
      <c r="H62" s="20" t="s">
        <v>0</v>
      </c>
      <c r="I62" s="20" t="s">
        <v>0</v>
      </c>
      <c r="J62" s="20" t="s">
        <v>0</v>
      </c>
      <c r="K62" s="25" t="s">
        <v>0</v>
      </c>
      <c r="L62" s="20" t="s">
        <v>0</v>
      </c>
      <c r="M62" s="25">
        <f t="shared" si="17"/>
        <v>387756655.41000003</v>
      </c>
      <c r="N62" s="25">
        <f t="shared" si="20"/>
        <v>733460</v>
      </c>
      <c r="O62" s="25">
        <f t="shared" si="20"/>
        <v>2151598.77</v>
      </c>
      <c r="P62" s="113">
        <f t="shared" si="19"/>
        <v>5.5488377568270915E-3</v>
      </c>
      <c r="Q62" s="133"/>
      <c r="R62" s="133"/>
      <c r="S62" s="133"/>
    </row>
    <row r="63" spans="1:19" s="134" customFormat="1" ht="15.6" x14ac:dyDescent="0.25">
      <c r="A63" s="24" t="s">
        <v>45</v>
      </c>
      <c r="B63" s="20" t="s">
        <v>24</v>
      </c>
      <c r="C63" s="23" t="s">
        <v>15</v>
      </c>
      <c r="D63" s="20" t="s">
        <v>28</v>
      </c>
      <c r="E63" s="20" t="s">
        <v>32</v>
      </c>
      <c r="F63" s="20" t="s">
        <v>36</v>
      </c>
      <c r="G63" s="20" t="s">
        <v>46</v>
      </c>
      <c r="H63" s="20" t="s">
        <v>0</v>
      </c>
      <c r="I63" s="20" t="s">
        <v>0</v>
      </c>
      <c r="J63" s="20" t="s">
        <v>0</v>
      </c>
      <c r="K63" s="25" t="s">
        <v>0</v>
      </c>
      <c r="L63" s="20" t="s">
        <v>0</v>
      </c>
      <c r="M63" s="25">
        <f t="shared" si="17"/>
        <v>387756655.41000003</v>
      </c>
      <c r="N63" s="25">
        <f t="shared" si="20"/>
        <v>733460</v>
      </c>
      <c r="O63" s="25">
        <f t="shared" si="20"/>
        <v>2151598.77</v>
      </c>
      <c r="P63" s="113">
        <f t="shared" si="19"/>
        <v>5.5488377568270915E-3</v>
      </c>
      <c r="Q63" s="133"/>
      <c r="R63" s="133"/>
      <c r="S63" s="133"/>
    </row>
    <row r="64" spans="1:19" s="134" customFormat="1" ht="46.8" x14ac:dyDescent="0.25">
      <c r="A64" s="17" t="s">
        <v>62</v>
      </c>
      <c r="B64" s="20" t="s">
        <v>24</v>
      </c>
      <c r="C64" s="23" t="s">
        <v>15</v>
      </c>
      <c r="D64" s="20" t="s">
        <v>28</v>
      </c>
      <c r="E64" s="20" t="s">
        <v>32</v>
      </c>
      <c r="F64" s="20" t="s">
        <v>36</v>
      </c>
      <c r="G64" s="20" t="s">
        <v>46</v>
      </c>
      <c r="H64" s="20" t="s">
        <v>63</v>
      </c>
      <c r="I64" s="143" t="s">
        <v>0</v>
      </c>
      <c r="J64" s="143" t="s">
        <v>0</v>
      </c>
      <c r="K64" s="144" t="s">
        <v>0</v>
      </c>
      <c r="L64" s="143" t="s">
        <v>0</v>
      </c>
      <c r="M64" s="25">
        <f t="shared" si="17"/>
        <v>387756655.41000003</v>
      </c>
      <c r="N64" s="25">
        <f t="shared" si="20"/>
        <v>733460</v>
      </c>
      <c r="O64" s="25">
        <f t="shared" si="20"/>
        <v>2151598.77</v>
      </c>
      <c r="P64" s="113">
        <f t="shared" si="19"/>
        <v>5.5488377568270915E-3</v>
      </c>
      <c r="Q64" s="133"/>
      <c r="R64" s="133"/>
      <c r="S64" s="133"/>
    </row>
    <row r="65" spans="1:19" s="134" customFormat="1" ht="46.8" x14ac:dyDescent="0.25">
      <c r="A65" s="17" t="s">
        <v>39</v>
      </c>
      <c r="B65" s="20" t="s">
        <v>24</v>
      </c>
      <c r="C65" s="23" t="s">
        <v>15</v>
      </c>
      <c r="D65" s="20" t="s">
        <v>28</v>
      </c>
      <c r="E65" s="20" t="s">
        <v>32</v>
      </c>
      <c r="F65" s="20" t="s">
        <v>36</v>
      </c>
      <c r="G65" s="20" t="s">
        <v>46</v>
      </c>
      <c r="H65" s="20" t="s">
        <v>63</v>
      </c>
      <c r="I65" s="20" t="s">
        <v>40</v>
      </c>
      <c r="J65" s="20" t="s">
        <v>0</v>
      </c>
      <c r="K65" s="25" t="s">
        <v>0</v>
      </c>
      <c r="L65" s="20" t="s">
        <v>0</v>
      </c>
      <c r="M65" s="25">
        <f>M66+M67+M68+M69+M70</f>
        <v>387756655.41000003</v>
      </c>
      <c r="N65" s="25">
        <f t="shared" ref="N65" si="21">N66+N67+N68+N69+N70</f>
        <v>733460</v>
      </c>
      <c r="O65" s="25">
        <f t="shared" ref="O65" si="22">O66+O67+O68+O69+O70</f>
        <v>2151598.77</v>
      </c>
      <c r="P65" s="113">
        <f t="shared" si="19"/>
        <v>5.5488377568270915E-3</v>
      </c>
      <c r="Q65" s="133"/>
      <c r="R65" s="133"/>
      <c r="S65" s="133"/>
    </row>
    <row r="66" spans="1:19" s="134" customFormat="1" ht="31.2" x14ac:dyDescent="0.25">
      <c r="A66" s="26" t="s">
        <v>64</v>
      </c>
      <c r="B66" s="16" t="s">
        <v>24</v>
      </c>
      <c r="C66" s="27" t="s">
        <v>15</v>
      </c>
      <c r="D66" s="16" t="s">
        <v>28</v>
      </c>
      <c r="E66" s="16" t="s">
        <v>32</v>
      </c>
      <c r="F66" s="16" t="s">
        <v>36</v>
      </c>
      <c r="G66" s="16" t="s">
        <v>46</v>
      </c>
      <c r="H66" s="16" t="s">
        <v>63</v>
      </c>
      <c r="I66" s="16" t="s">
        <v>40</v>
      </c>
      <c r="J66" s="28" t="s">
        <v>174</v>
      </c>
      <c r="K66" s="35">
        <v>50</v>
      </c>
      <c r="L66" s="30" t="s">
        <v>48</v>
      </c>
      <c r="M66" s="18">
        <v>500000</v>
      </c>
      <c r="N66" s="18">
        <v>0</v>
      </c>
      <c r="O66" s="18">
        <v>0</v>
      </c>
      <c r="P66" s="113">
        <f t="shared" si="19"/>
        <v>0</v>
      </c>
      <c r="Q66" s="133"/>
      <c r="R66" s="133"/>
      <c r="S66" s="133"/>
    </row>
    <row r="67" spans="1:19" s="134" customFormat="1" ht="62.4" x14ac:dyDescent="0.25">
      <c r="A67" s="26" t="s">
        <v>65</v>
      </c>
      <c r="B67" s="16" t="s">
        <v>24</v>
      </c>
      <c r="C67" s="27" t="s">
        <v>15</v>
      </c>
      <c r="D67" s="16" t="s">
        <v>28</v>
      </c>
      <c r="E67" s="16" t="s">
        <v>32</v>
      </c>
      <c r="F67" s="16" t="s">
        <v>36</v>
      </c>
      <c r="G67" s="16" t="s">
        <v>46</v>
      </c>
      <c r="H67" s="16" t="s">
        <v>63</v>
      </c>
      <c r="I67" s="16" t="s">
        <v>40</v>
      </c>
      <c r="J67" s="30" t="s">
        <v>175</v>
      </c>
      <c r="K67" s="35">
        <v>60</v>
      </c>
      <c r="L67" s="30" t="s">
        <v>177</v>
      </c>
      <c r="M67" s="18">
        <v>500000</v>
      </c>
      <c r="N67" s="18">
        <v>0</v>
      </c>
      <c r="O67" s="18">
        <v>0</v>
      </c>
      <c r="P67" s="113">
        <f t="shared" si="19"/>
        <v>0</v>
      </c>
      <c r="Q67" s="133"/>
      <c r="R67" s="133"/>
      <c r="S67" s="133"/>
    </row>
    <row r="68" spans="1:19" s="134" customFormat="1" ht="31.2" x14ac:dyDescent="0.25">
      <c r="A68" s="26" t="s">
        <v>66</v>
      </c>
      <c r="B68" s="16" t="s">
        <v>24</v>
      </c>
      <c r="C68" s="27" t="s">
        <v>15</v>
      </c>
      <c r="D68" s="16" t="s">
        <v>28</v>
      </c>
      <c r="E68" s="16" t="s">
        <v>32</v>
      </c>
      <c r="F68" s="16" t="s">
        <v>36</v>
      </c>
      <c r="G68" s="16" t="s">
        <v>46</v>
      </c>
      <c r="H68" s="16" t="s">
        <v>63</v>
      </c>
      <c r="I68" s="16" t="s">
        <v>40</v>
      </c>
      <c r="J68" s="28" t="s">
        <v>47</v>
      </c>
      <c r="K68" s="35">
        <v>35</v>
      </c>
      <c r="L68" s="30" t="s">
        <v>177</v>
      </c>
      <c r="M68" s="18">
        <v>500000</v>
      </c>
      <c r="N68" s="18">
        <v>0</v>
      </c>
      <c r="O68" s="18">
        <v>0</v>
      </c>
      <c r="P68" s="113">
        <f t="shared" si="19"/>
        <v>0</v>
      </c>
      <c r="Q68" s="133"/>
      <c r="R68" s="133"/>
      <c r="S68" s="133"/>
    </row>
    <row r="69" spans="1:19" s="134" customFormat="1" ht="31.2" x14ac:dyDescent="0.25">
      <c r="A69" s="26" t="s">
        <v>349</v>
      </c>
      <c r="B69" s="16" t="s">
        <v>24</v>
      </c>
      <c r="C69" s="27" t="s">
        <v>15</v>
      </c>
      <c r="D69" s="16" t="s">
        <v>28</v>
      </c>
      <c r="E69" s="16" t="s">
        <v>32</v>
      </c>
      <c r="F69" s="16" t="s">
        <v>36</v>
      </c>
      <c r="G69" s="16" t="s">
        <v>46</v>
      </c>
      <c r="H69" s="16" t="s">
        <v>63</v>
      </c>
      <c r="I69" s="16" t="s">
        <v>40</v>
      </c>
      <c r="J69" s="30" t="s">
        <v>175</v>
      </c>
      <c r="K69" s="35" t="s">
        <v>393</v>
      </c>
      <c r="L69" s="30" t="s">
        <v>54</v>
      </c>
      <c r="M69" s="18">
        <v>334241555.41000003</v>
      </c>
      <c r="N69" s="18">
        <v>0</v>
      </c>
      <c r="O69" s="18">
        <v>1418138.77</v>
      </c>
      <c r="P69" s="113">
        <f t="shared" si="19"/>
        <v>4.242855943691469E-3</v>
      </c>
      <c r="Q69" s="133"/>
      <c r="R69" s="133"/>
      <c r="S69" s="133"/>
    </row>
    <row r="70" spans="1:19" s="134" customFormat="1" ht="62.4" x14ac:dyDescent="0.25">
      <c r="A70" s="26" t="s">
        <v>350</v>
      </c>
      <c r="B70" s="16" t="s">
        <v>24</v>
      </c>
      <c r="C70" s="27" t="s">
        <v>15</v>
      </c>
      <c r="D70" s="16" t="s">
        <v>28</v>
      </c>
      <c r="E70" s="16" t="s">
        <v>32</v>
      </c>
      <c r="F70" s="16" t="s">
        <v>36</v>
      </c>
      <c r="G70" s="16" t="s">
        <v>46</v>
      </c>
      <c r="H70" s="16" t="s">
        <v>63</v>
      </c>
      <c r="I70" s="16" t="s">
        <v>40</v>
      </c>
      <c r="J70" s="30" t="s">
        <v>95</v>
      </c>
      <c r="K70" s="35">
        <v>500</v>
      </c>
      <c r="L70" s="30" t="s">
        <v>54</v>
      </c>
      <c r="M70" s="18">
        <v>52015100</v>
      </c>
      <c r="N70" s="18">
        <v>733460</v>
      </c>
      <c r="O70" s="18">
        <v>733460</v>
      </c>
      <c r="P70" s="113">
        <f t="shared" si="19"/>
        <v>1.410090531403381E-2</v>
      </c>
      <c r="Q70" s="133"/>
      <c r="R70" s="133"/>
      <c r="S70" s="133"/>
    </row>
    <row r="71" spans="1:19" s="134" customFormat="1" ht="31.2" x14ac:dyDescent="0.25">
      <c r="A71" s="17" t="s">
        <v>77</v>
      </c>
      <c r="B71" s="20" t="s">
        <v>25</v>
      </c>
      <c r="C71" s="20" t="s">
        <v>0</v>
      </c>
      <c r="D71" s="20" t="s">
        <v>0</v>
      </c>
      <c r="E71" s="20" t="s">
        <v>0</v>
      </c>
      <c r="F71" s="20" t="s">
        <v>0</v>
      </c>
      <c r="G71" s="20" t="s">
        <v>0</v>
      </c>
      <c r="H71" s="143" t="s">
        <v>0</v>
      </c>
      <c r="I71" s="143" t="s">
        <v>0</v>
      </c>
      <c r="J71" s="143" t="s">
        <v>0</v>
      </c>
      <c r="K71" s="144" t="s">
        <v>0</v>
      </c>
      <c r="L71" s="143" t="s">
        <v>0</v>
      </c>
      <c r="M71" s="25">
        <f>M72+M81</f>
        <v>225346134.34</v>
      </c>
      <c r="N71" s="25">
        <f>N72+N81</f>
        <v>504966.59</v>
      </c>
      <c r="O71" s="25">
        <f t="shared" ref="O71" si="23">O72+O81</f>
        <v>504966.59</v>
      </c>
      <c r="P71" s="113">
        <f t="shared" si="19"/>
        <v>2.2408486903001917E-3</v>
      </c>
      <c r="Q71" s="133"/>
      <c r="R71" s="133"/>
      <c r="S71" s="133"/>
    </row>
    <row r="72" spans="1:19" s="134" customFormat="1" ht="31.2" x14ac:dyDescent="0.25">
      <c r="A72" s="17" t="s">
        <v>171</v>
      </c>
      <c r="B72" s="23" t="s">
        <v>25</v>
      </c>
      <c r="C72" s="23" t="s">
        <v>12</v>
      </c>
      <c r="D72" s="20"/>
      <c r="E72" s="20"/>
      <c r="F72" s="20"/>
      <c r="G72" s="20"/>
      <c r="H72" s="143"/>
      <c r="I72" s="143"/>
      <c r="J72" s="143"/>
      <c r="K72" s="144"/>
      <c r="L72" s="143"/>
      <c r="M72" s="25">
        <f t="shared" ref="M72:M79" si="24">M73</f>
        <v>159730900</v>
      </c>
      <c r="N72" s="25">
        <f t="shared" ref="N72:O77" si="25">N73</f>
        <v>0</v>
      </c>
      <c r="O72" s="25">
        <f t="shared" si="25"/>
        <v>0</v>
      </c>
      <c r="P72" s="113">
        <f t="shared" si="19"/>
        <v>0</v>
      </c>
      <c r="Q72" s="133"/>
      <c r="R72" s="133"/>
      <c r="S72" s="133"/>
    </row>
    <row r="73" spans="1:19" s="134" customFormat="1" ht="31.2" x14ac:dyDescent="0.25">
      <c r="A73" s="17" t="s">
        <v>78</v>
      </c>
      <c r="B73" s="20" t="s">
        <v>25</v>
      </c>
      <c r="C73" s="23" t="s">
        <v>12</v>
      </c>
      <c r="D73" s="20" t="s">
        <v>79</v>
      </c>
      <c r="E73" s="20" t="s">
        <v>0</v>
      </c>
      <c r="F73" s="20" t="s">
        <v>0</v>
      </c>
      <c r="G73" s="20" t="s">
        <v>0</v>
      </c>
      <c r="H73" s="143" t="s">
        <v>0</v>
      </c>
      <c r="I73" s="143" t="s">
        <v>0</v>
      </c>
      <c r="J73" s="143" t="s">
        <v>0</v>
      </c>
      <c r="K73" s="144" t="s">
        <v>0</v>
      </c>
      <c r="L73" s="143" t="s">
        <v>0</v>
      </c>
      <c r="M73" s="25">
        <f t="shared" si="24"/>
        <v>159730900</v>
      </c>
      <c r="N73" s="25">
        <f t="shared" si="25"/>
        <v>0</v>
      </c>
      <c r="O73" s="25">
        <f t="shared" si="25"/>
        <v>0</v>
      </c>
      <c r="P73" s="113">
        <f t="shared" si="19"/>
        <v>0</v>
      </c>
      <c r="Q73" s="133"/>
      <c r="R73" s="133"/>
      <c r="S73" s="133"/>
    </row>
    <row r="74" spans="1:19" s="134" customFormat="1" ht="31.2" x14ac:dyDescent="0.25">
      <c r="A74" s="17" t="s">
        <v>31</v>
      </c>
      <c r="B74" s="20" t="s">
        <v>25</v>
      </c>
      <c r="C74" s="23" t="s">
        <v>12</v>
      </c>
      <c r="D74" s="20" t="s">
        <v>79</v>
      </c>
      <c r="E74" s="20" t="s">
        <v>32</v>
      </c>
      <c r="F74" s="20" t="s">
        <v>0</v>
      </c>
      <c r="G74" s="20" t="s">
        <v>0</v>
      </c>
      <c r="H74" s="143" t="s">
        <v>0</v>
      </c>
      <c r="I74" s="143" t="s">
        <v>0</v>
      </c>
      <c r="J74" s="143" t="s">
        <v>0</v>
      </c>
      <c r="K74" s="144" t="s">
        <v>0</v>
      </c>
      <c r="L74" s="143" t="s">
        <v>0</v>
      </c>
      <c r="M74" s="25">
        <f t="shared" si="24"/>
        <v>159730900</v>
      </c>
      <c r="N74" s="25">
        <f t="shared" si="25"/>
        <v>0</v>
      </c>
      <c r="O74" s="25">
        <f t="shared" si="25"/>
        <v>0</v>
      </c>
      <c r="P74" s="113">
        <f t="shared" si="19"/>
        <v>0</v>
      </c>
      <c r="Q74" s="133"/>
      <c r="R74" s="133"/>
      <c r="S74" s="133"/>
    </row>
    <row r="75" spans="1:19" s="134" customFormat="1" ht="69.75" customHeight="1" x14ac:dyDescent="0.25">
      <c r="A75" s="17" t="s">
        <v>43</v>
      </c>
      <c r="B75" s="20" t="s">
        <v>25</v>
      </c>
      <c r="C75" s="23" t="s">
        <v>12</v>
      </c>
      <c r="D75" s="20" t="s">
        <v>79</v>
      </c>
      <c r="E75" s="20" t="s">
        <v>32</v>
      </c>
      <c r="F75" s="20" t="s">
        <v>0</v>
      </c>
      <c r="G75" s="20" t="s">
        <v>0</v>
      </c>
      <c r="H75" s="143" t="s">
        <v>0</v>
      </c>
      <c r="I75" s="143" t="s">
        <v>0</v>
      </c>
      <c r="J75" s="143" t="s">
        <v>0</v>
      </c>
      <c r="K75" s="144" t="s">
        <v>0</v>
      </c>
      <c r="L75" s="143" t="s">
        <v>0</v>
      </c>
      <c r="M75" s="25">
        <f t="shared" si="24"/>
        <v>159730900</v>
      </c>
      <c r="N75" s="25">
        <f t="shared" si="25"/>
        <v>0</v>
      </c>
      <c r="O75" s="25">
        <f t="shared" si="25"/>
        <v>0</v>
      </c>
      <c r="P75" s="113">
        <f t="shared" si="19"/>
        <v>0</v>
      </c>
      <c r="Q75" s="133"/>
      <c r="R75" s="133"/>
      <c r="S75" s="133"/>
    </row>
    <row r="76" spans="1:19" s="134" customFormat="1" ht="15.6" x14ac:dyDescent="0.25">
      <c r="A76" s="24" t="s">
        <v>80</v>
      </c>
      <c r="B76" s="20" t="s">
        <v>25</v>
      </c>
      <c r="C76" s="23" t="s">
        <v>12</v>
      </c>
      <c r="D76" s="20" t="s">
        <v>79</v>
      </c>
      <c r="E76" s="20" t="s">
        <v>32</v>
      </c>
      <c r="F76" s="20" t="s">
        <v>81</v>
      </c>
      <c r="G76" s="20" t="s">
        <v>0</v>
      </c>
      <c r="H76" s="20" t="s">
        <v>0</v>
      </c>
      <c r="I76" s="20" t="s">
        <v>0</v>
      </c>
      <c r="J76" s="20" t="s">
        <v>0</v>
      </c>
      <c r="K76" s="25" t="s">
        <v>0</v>
      </c>
      <c r="L76" s="20" t="s">
        <v>0</v>
      </c>
      <c r="M76" s="25">
        <f t="shared" si="24"/>
        <v>159730900</v>
      </c>
      <c r="N76" s="25">
        <f t="shared" si="25"/>
        <v>0</v>
      </c>
      <c r="O76" s="25">
        <f t="shared" si="25"/>
        <v>0</v>
      </c>
      <c r="P76" s="113">
        <f t="shared" si="19"/>
        <v>0</v>
      </c>
      <c r="Q76" s="133"/>
      <c r="R76" s="133"/>
      <c r="S76" s="133"/>
    </row>
    <row r="77" spans="1:19" s="134" customFormat="1" ht="15.6" x14ac:dyDescent="0.25">
      <c r="A77" s="24" t="s">
        <v>82</v>
      </c>
      <c r="B77" s="20" t="s">
        <v>25</v>
      </c>
      <c r="C77" s="23" t="s">
        <v>12</v>
      </c>
      <c r="D77" s="20" t="s">
        <v>79</v>
      </c>
      <c r="E77" s="20" t="s">
        <v>32</v>
      </c>
      <c r="F77" s="20" t="s">
        <v>81</v>
      </c>
      <c r="G77" s="20" t="s">
        <v>46</v>
      </c>
      <c r="H77" s="20" t="s">
        <v>0</v>
      </c>
      <c r="I77" s="20" t="s">
        <v>0</v>
      </c>
      <c r="J77" s="20" t="s">
        <v>0</v>
      </c>
      <c r="K77" s="25" t="s">
        <v>0</v>
      </c>
      <c r="L77" s="20" t="s">
        <v>0</v>
      </c>
      <c r="M77" s="25">
        <f t="shared" si="24"/>
        <v>159730900</v>
      </c>
      <c r="N77" s="25">
        <f t="shared" si="25"/>
        <v>0</v>
      </c>
      <c r="O77" s="25">
        <f t="shared" si="25"/>
        <v>0</v>
      </c>
      <c r="P77" s="113">
        <f t="shared" si="19"/>
        <v>0</v>
      </c>
      <c r="Q77" s="133"/>
      <c r="R77" s="133"/>
      <c r="S77" s="133"/>
    </row>
    <row r="78" spans="1:19" s="134" customFormat="1" ht="31.2" x14ac:dyDescent="0.25">
      <c r="A78" s="17" t="s">
        <v>85</v>
      </c>
      <c r="B78" s="20" t="s">
        <v>25</v>
      </c>
      <c r="C78" s="23" t="s">
        <v>12</v>
      </c>
      <c r="D78" s="20" t="s">
        <v>79</v>
      </c>
      <c r="E78" s="20" t="s">
        <v>32</v>
      </c>
      <c r="F78" s="20" t="s">
        <v>81</v>
      </c>
      <c r="G78" s="20" t="s">
        <v>46</v>
      </c>
      <c r="H78" s="20" t="s">
        <v>86</v>
      </c>
      <c r="I78" s="143" t="s">
        <v>0</v>
      </c>
      <c r="J78" s="143" t="s">
        <v>0</v>
      </c>
      <c r="K78" s="144" t="s">
        <v>0</v>
      </c>
      <c r="L78" s="143" t="s">
        <v>0</v>
      </c>
      <c r="M78" s="146">
        <f t="shared" si="24"/>
        <v>159730900</v>
      </c>
      <c r="N78" s="146">
        <f t="shared" ref="N78:O79" si="26">N79</f>
        <v>0</v>
      </c>
      <c r="O78" s="146">
        <f t="shared" si="26"/>
        <v>0</v>
      </c>
      <c r="P78" s="113">
        <f t="shared" si="19"/>
        <v>0</v>
      </c>
      <c r="Q78" s="133"/>
      <c r="R78" s="133"/>
      <c r="S78" s="133"/>
    </row>
    <row r="79" spans="1:19" s="134" customFormat="1" ht="46.8" x14ac:dyDescent="0.25">
      <c r="A79" s="17" t="s">
        <v>39</v>
      </c>
      <c r="B79" s="20" t="s">
        <v>25</v>
      </c>
      <c r="C79" s="23" t="s">
        <v>12</v>
      </c>
      <c r="D79" s="20" t="s">
        <v>79</v>
      </c>
      <c r="E79" s="20" t="s">
        <v>32</v>
      </c>
      <c r="F79" s="20" t="s">
        <v>81</v>
      </c>
      <c r="G79" s="20" t="s">
        <v>46</v>
      </c>
      <c r="H79" s="20" t="s">
        <v>86</v>
      </c>
      <c r="I79" s="20" t="s">
        <v>40</v>
      </c>
      <c r="J79" s="20" t="s">
        <v>0</v>
      </c>
      <c r="K79" s="25" t="s">
        <v>0</v>
      </c>
      <c r="L79" s="20" t="s">
        <v>0</v>
      </c>
      <c r="M79" s="25">
        <f t="shared" si="24"/>
        <v>159730900</v>
      </c>
      <c r="N79" s="25">
        <f t="shared" si="26"/>
        <v>0</v>
      </c>
      <c r="O79" s="25">
        <f t="shared" si="26"/>
        <v>0</v>
      </c>
      <c r="P79" s="113">
        <f t="shared" si="19"/>
        <v>0</v>
      </c>
      <c r="Q79" s="133"/>
      <c r="R79" s="133"/>
      <c r="S79" s="133"/>
    </row>
    <row r="80" spans="1:19" s="134" customFormat="1" ht="46.8" x14ac:dyDescent="0.25">
      <c r="A80" s="26" t="s">
        <v>343</v>
      </c>
      <c r="B80" s="16" t="s">
        <v>25</v>
      </c>
      <c r="C80" s="27" t="s">
        <v>12</v>
      </c>
      <c r="D80" s="16" t="s">
        <v>79</v>
      </c>
      <c r="E80" s="16" t="s">
        <v>32</v>
      </c>
      <c r="F80" s="16" t="s">
        <v>81</v>
      </c>
      <c r="G80" s="16" t="s">
        <v>46</v>
      </c>
      <c r="H80" s="16" t="s">
        <v>86</v>
      </c>
      <c r="I80" s="16" t="s">
        <v>40</v>
      </c>
      <c r="J80" s="28" t="s">
        <v>87</v>
      </c>
      <c r="K80" s="35">
        <v>422</v>
      </c>
      <c r="L80" s="28" t="s">
        <v>48</v>
      </c>
      <c r="M80" s="18">
        <v>159730900</v>
      </c>
      <c r="N80" s="18">
        <v>0</v>
      </c>
      <c r="O80" s="18">
        <v>0</v>
      </c>
      <c r="P80" s="113">
        <f t="shared" si="19"/>
        <v>0</v>
      </c>
      <c r="Q80" s="133"/>
      <c r="R80" s="133"/>
      <c r="S80" s="133"/>
    </row>
    <row r="81" spans="1:19" s="140" customFormat="1" ht="31.2" x14ac:dyDescent="0.25">
      <c r="A81" s="17" t="s">
        <v>170</v>
      </c>
      <c r="B81" s="36" t="s">
        <v>25</v>
      </c>
      <c r="C81" s="36" t="s">
        <v>15</v>
      </c>
      <c r="D81" s="36"/>
      <c r="E81" s="36"/>
      <c r="F81" s="36"/>
      <c r="G81" s="36"/>
      <c r="H81" s="36"/>
      <c r="I81" s="36"/>
      <c r="J81" s="37"/>
      <c r="K81" s="38"/>
      <c r="L81" s="37"/>
      <c r="M81" s="114">
        <f>M82</f>
        <v>65615234.340000004</v>
      </c>
      <c r="N81" s="114">
        <f t="shared" ref="N81:O81" si="27">N82</f>
        <v>504966.59</v>
      </c>
      <c r="O81" s="114">
        <f t="shared" si="27"/>
        <v>504966.59</v>
      </c>
      <c r="P81" s="113">
        <f t="shared" si="19"/>
        <v>7.6958742139577336E-3</v>
      </c>
      <c r="Q81" s="139"/>
      <c r="R81" s="139"/>
      <c r="S81" s="139"/>
    </row>
    <row r="82" spans="1:19" s="134" customFormat="1" ht="15.6" x14ac:dyDescent="0.25">
      <c r="A82" s="17" t="s">
        <v>90</v>
      </c>
      <c r="B82" s="20" t="s">
        <v>25</v>
      </c>
      <c r="C82" s="23" t="s">
        <v>15</v>
      </c>
      <c r="D82" s="20" t="s">
        <v>28</v>
      </c>
      <c r="E82" s="20" t="s">
        <v>0</v>
      </c>
      <c r="F82" s="20" t="s">
        <v>0</v>
      </c>
      <c r="G82" s="20" t="s">
        <v>0</v>
      </c>
      <c r="H82" s="143" t="s">
        <v>0</v>
      </c>
      <c r="I82" s="143" t="s">
        <v>0</v>
      </c>
      <c r="J82" s="143" t="s">
        <v>0</v>
      </c>
      <c r="K82" s="144" t="s">
        <v>0</v>
      </c>
      <c r="L82" s="143" t="s">
        <v>0</v>
      </c>
      <c r="M82" s="25">
        <f>M83+M90</f>
        <v>65615234.340000004</v>
      </c>
      <c r="N82" s="25">
        <f t="shared" ref="N82" si="28">N83+N90</f>
        <v>504966.59</v>
      </c>
      <c r="O82" s="25">
        <f t="shared" ref="O82" si="29">O83+O90</f>
        <v>504966.59</v>
      </c>
      <c r="P82" s="113">
        <f t="shared" si="19"/>
        <v>7.6958742139577336E-3</v>
      </c>
      <c r="Q82" s="133"/>
      <c r="R82" s="133"/>
      <c r="S82" s="133"/>
    </row>
    <row r="83" spans="1:19" s="134" customFormat="1" ht="15.6" x14ac:dyDescent="0.25">
      <c r="A83" s="17" t="s">
        <v>88</v>
      </c>
      <c r="B83" s="20" t="s">
        <v>25</v>
      </c>
      <c r="C83" s="23" t="s">
        <v>15</v>
      </c>
      <c r="D83" s="20" t="s">
        <v>28</v>
      </c>
      <c r="E83" s="20" t="s">
        <v>89</v>
      </c>
      <c r="F83" s="20" t="s">
        <v>0</v>
      </c>
      <c r="G83" s="20" t="s">
        <v>0</v>
      </c>
      <c r="H83" s="143" t="s">
        <v>0</v>
      </c>
      <c r="I83" s="143" t="s">
        <v>0</v>
      </c>
      <c r="J83" s="143" t="s">
        <v>0</v>
      </c>
      <c r="K83" s="144" t="s">
        <v>0</v>
      </c>
      <c r="L83" s="143" t="s">
        <v>0</v>
      </c>
      <c r="M83" s="25">
        <f t="shared" ref="M83:M88" si="30">M84</f>
        <v>60418300</v>
      </c>
      <c r="N83" s="25">
        <f t="shared" ref="N83:O88" si="31">N84</f>
        <v>0</v>
      </c>
      <c r="O83" s="25">
        <f t="shared" si="31"/>
        <v>0</v>
      </c>
      <c r="P83" s="113">
        <f t="shared" si="19"/>
        <v>0</v>
      </c>
      <c r="Q83" s="133"/>
      <c r="R83" s="133"/>
      <c r="S83" s="133"/>
    </row>
    <row r="84" spans="1:19" s="134" customFormat="1" ht="66" customHeight="1" x14ac:dyDescent="0.25">
      <c r="A84" s="17" t="s">
        <v>180</v>
      </c>
      <c r="B84" s="20" t="s">
        <v>25</v>
      </c>
      <c r="C84" s="23" t="s">
        <v>15</v>
      </c>
      <c r="D84" s="20" t="s">
        <v>28</v>
      </c>
      <c r="E84" s="20" t="s">
        <v>89</v>
      </c>
      <c r="F84" s="20"/>
      <c r="G84" s="20"/>
      <c r="H84" s="143"/>
      <c r="I84" s="143"/>
      <c r="J84" s="143"/>
      <c r="K84" s="144"/>
      <c r="L84" s="143"/>
      <c r="M84" s="25">
        <f t="shared" si="30"/>
        <v>60418300</v>
      </c>
      <c r="N84" s="25">
        <f t="shared" si="31"/>
        <v>0</v>
      </c>
      <c r="O84" s="25">
        <f t="shared" si="31"/>
        <v>0</v>
      </c>
      <c r="P84" s="113">
        <f t="shared" si="19"/>
        <v>0</v>
      </c>
      <c r="Q84" s="133"/>
      <c r="R84" s="133"/>
      <c r="S84" s="133"/>
    </row>
    <row r="85" spans="1:19" s="134" customFormat="1" ht="15.6" x14ac:dyDescent="0.25">
      <c r="A85" s="24" t="s">
        <v>80</v>
      </c>
      <c r="B85" s="20" t="s">
        <v>25</v>
      </c>
      <c r="C85" s="23" t="s">
        <v>15</v>
      </c>
      <c r="D85" s="20" t="s">
        <v>28</v>
      </c>
      <c r="E85" s="20" t="s">
        <v>89</v>
      </c>
      <c r="F85" s="20" t="s">
        <v>81</v>
      </c>
      <c r="G85" s="20" t="s">
        <v>0</v>
      </c>
      <c r="H85" s="20" t="s">
        <v>0</v>
      </c>
      <c r="I85" s="20" t="s">
        <v>0</v>
      </c>
      <c r="J85" s="20" t="s">
        <v>0</v>
      </c>
      <c r="K85" s="25" t="s">
        <v>0</v>
      </c>
      <c r="L85" s="20" t="s">
        <v>0</v>
      </c>
      <c r="M85" s="25">
        <f t="shared" si="30"/>
        <v>60418300</v>
      </c>
      <c r="N85" s="25">
        <f t="shared" si="31"/>
        <v>0</v>
      </c>
      <c r="O85" s="25">
        <f t="shared" si="31"/>
        <v>0</v>
      </c>
      <c r="P85" s="113">
        <f t="shared" si="19"/>
        <v>0</v>
      </c>
      <c r="Q85" s="133"/>
      <c r="R85" s="133"/>
      <c r="S85" s="133"/>
    </row>
    <row r="86" spans="1:19" s="134" customFormat="1" ht="15.6" x14ac:dyDescent="0.25">
      <c r="A86" s="24" t="s">
        <v>82</v>
      </c>
      <c r="B86" s="20" t="s">
        <v>25</v>
      </c>
      <c r="C86" s="23" t="s">
        <v>15</v>
      </c>
      <c r="D86" s="20" t="s">
        <v>28</v>
      </c>
      <c r="E86" s="20" t="s">
        <v>89</v>
      </c>
      <c r="F86" s="20" t="s">
        <v>81</v>
      </c>
      <c r="G86" s="20" t="s">
        <v>46</v>
      </c>
      <c r="H86" s="20" t="s">
        <v>0</v>
      </c>
      <c r="I86" s="20" t="s">
        <v>0</v>
      </c>
      <c r="J86" s="20" t="s">
        <v>0</v>
      </c>
      <c r="K86" s="25" t="s">
        <v>0</v>
      </c>
      <c r="L86" s="20" t="s">
        <v>0</v>
      </c>
      <c r="M86" s="25">
        <f t="shared" si="30"/>
        <v>60418300</v>
      </c>
      <c r="N86" s="25">
        <f t="shared" si="31"/>
        <v>0</v>
      </c>
      <c r="O86" s="25">
        <f t="shared" si="31"/>
        <v>0</v>
      </c>
      <c r="P86" s="113">
        <f t="shared" si="19"/>
        <v>0</v>
      </c>
      <c r="Q86" s="133"/>
      <c r="R86" s="133"/>
      <c r="S86" s="133"/>
    </row>
    <row r="87" spans="1:19" s="134" customFormat="1" ht="46.8" x14ac:dyDescent="0.25">
      <c r="A87" s="17" t="s">
        <v>62</v>
      </c>
      <c r="B87" s="20" t="s">
        <v>25</v>
      </c>
      <c r="C87" s="23" t="s">
        <v>15</v>
      </c>
      <c r="D87" s="20" t="s">
        <v>28</v>
      </c>
      <c r="E87" s="20" t="s">
        <v>89</v>
      </c>
      <c r="F87" s="20" t="s">
        <v>81</v>
      </c>
      <c r="G87" s="20" t="s">
        <v>46</v>
      </c>
      <c r="H87" s="20" t="s">
        <v>63</v>
      </c>
      <c r="I87" s="143" t="s">
        <v>0</v>
      </c>
      <c r="J87" s="143" t="s">
        <v>0</v>
      </c>
      <c r="K87" s="144" t="s">
        <v>0</v>
      </c>
      <c r="L87" s="143" t="s">
        <v>0</v>
      </c>
      <c r="M87" s="25">
        <f t="shared" si="30"/>
        <v>60418300</v>
      </c>
      <c r="N87" s="25">
        <f t="shared" si="31"/>
        <v>0</v>
      </c>
      <c r="O87" s="25">
        <f t="shared" si="31"/>
        <v>0</v>
      </c>
      <c r="P87" s="113">
        <f t="shared" si="19"/>
        <v>0</v>
      </c>
      <c r="Q87" s="133"/>
      <c r="R87" s="133"/>
      <c r="S87" s="133"/>
    </row>
    <row r="88" spans="1:19" s="134" customFormat="1" ht="78" x14ac:dyDescent="0.25">
      <c r="A88" s="17" t="s">
        <v>91</v>
      </c>
      <c r="B88" s="20" t="s">
        <v>25</v>
      </c>
      <c r="C88" s="23" t="s">
        <v>15</v>
      </c>
      <c r="D88" s="20" t="s">
        <v>28</v>
      </c>
      <c r="E88" s="20" t="s">
        <v>89</v>
      </c>
      <c r="F88" s="20" t="s">
        <v>81</v>
      </c>
      <c r="G88" s="20" t="s">
        <v>46</v>
      </c>
      <c r="H88" s="20" t="s">
        <v>63</v>
      </c>
      <c r="I88" s="20" t="s">
        <v>92</v>
      </c>
      <c r="J88" s="20" t="s">
        <v>0</v>
      </c>
      <c r="K88" s="25" t="s">
        <v>0</v>
      </c>
      <c r="L88" s="20" t="s">
        <v>0</v>
      </c>
      <c r="M88" s="25">
        <f t="shared" si="30"/>
        <v>60418300</v>
      </c>
      <c r="N88" s="25">
        <f t="shared" si="31"/>
        <v>0</v>
      </c>
      <c r="O88" s="25">
        <f t="shared" si="31"/>
        <v>0</v>
      </c>
      <c r="P88" s="113">
        <f t="shared" si="19"/>
        <v>0</v>
      </c>
      <c r="Q88" s="133"/>
      <c r="R88" s="133"/>
      <c r="S88" s="133"/>
    </row>
    <row r="89" spans="1:19" s="134" customFormat="1" ht="31.2" x14ac:dyDescent="0.25">
      <c r="A89" s="26" t="s">
        <v>93</v>
      </c>
      <c r="B89" s="16" t="s">
        <v>25</v>
      </c>
      <c r="C89" s="27" t="s">
        <v>15</v>
      </c>
      <c r="D89" s="16" t="s">
        <v>28</v>
      </c>
      <c r="E89" s="16" t="s">
        <v>89</v>
      </c>
      <c r="F89" s="16" t="s">
        <v>81</v>
      </c>
      <c r="G89" s="16" t="s">
        <v>46</v>
      </c>
      <c r="H89" s="16" t="s">
        <v>63</v>
      </c>
      <c r="I89" s="16" t="s">
        <v>92</v>
      </c>
      <c r="J89" s="28" t="s">
        <v>181</v>
      </c>
      <c r="K89" s="35">
        <v>40000</v>
      </c>
      <c r="L89" s="28" t="s">
        <v>48</v>
      </c>
      <c r="M89" s="18">
        <v>60418300</v>
      </c>
      <c r="N89" s="18">
        <v>0</v>
      </c>
      <c r="O89" s="18">
        <v>0</v>
      </c>
      <c r="P89" s="113">
        <f t="shared" si="19"/>
        <v>0</v>
      </c>
      <c r="Q89" s="133"/>
      <c r="R89" s="133"/>
      <c r="S89" s="133"/>
    </row>
    <row r="90" spans="1:19" s="134" customFormat="1" ht="31.2" x14ac:dyDescent="0.25">
      <c r="A90" s="17" t="s">
        <v>31</v>
      </c>
      <c r="B90" s="20" t="s">
        <v>25</v>
      </c>
      <c r="C90" s="23" t="s">
        <v>15</v>
      </c>
      <c r="D90" s="20" t="s">
        <v>28</v>
      </c>
      <c r="E90" s="20" t="s">
        <v>32</v>
      </c>
      <c r="F90" s="20" t="s">
        <v>0</v>
      </c>
      <c r="G90" s="20" t="s">
        <v>0</v>
      </c>
      <c r="H90" s="143" t="s">
        <v>0</v>
      </c>
      <c r="I90" s="143" t="s">
        <v>0</v>
      </c>
      <c r="J90" s="143" t="s">
        <v>0</v>
      </c>
      <c r="K90" s="144" t="s">
        <v>0</v>
      </c>
      <c r="L90" s="143" t="s">
        <v>0</v>
      </c>
      <c r="M90" s="25">
        <f t="shared" ref="M90:M94" si="32">M91</f>
        <v>5196934.3400000017</v>
      </c>
      <c r="N90" s="25">
        <f t="shared" ref="N90:O94" si="33">N91</f>
        <v>504966.59</v>
      </c>
      <c r="O90" s="25">
        <f t="shared" si="33"/>
        <v>504966.59</v>
      </c>
      <c r="P90" s="113">
        <f t="shared" si="19"/>
        <v>9.716624397451977E-2</v>
      </c>
      <c r="Q90" s="133"/>
      <c r="R90" s="133"/>
      <c r="S90" s="133"/>
    </row>
    <row r="91" spans="1:19" s="134" customFormat="1" ht="71.25" customHeight="1" x14ac:dyDescent="0.25">
      <c r="A91" s="17" t="s">
        <v>43</v>
      </c>
      <c r="B91" s="20" t="s">
        <v>25</v>
      </c>
      <c r="C91" s="23" t="s">
        <v>15</v>
      </c>
      <c r="D91" s="20" t="s">
        <v>28</v>
      </c>
      <c r="E91" s="20" t="s">
        <v>32</v>
      </c>
      <c r="F91" s="20" t="s">
        <v>0</v>
      </c>
      <c r="G91" s="20" t="s">
        <v>0</v>
      </c>
      <c r="H91" s="143" t="s">
        <v>0</v>
      </c>
      <c r="I91" s="143" t="s">
        <v>0</v>
      </c>
      <c r="J91" s="143" t="s">
        <v>0</v>
      </c>
      <c r="K91" s="144" t="s">
        <v>0</v>
      </c>
      <c r="L91" s="143" t="s">
        <v>0</v>
      </c>
      <c r="M91" s="25">
        <f t="shared" si="32"/>
        <v>5196934.3400000017</v>
      </c>
      <c r="N91" s="25">
        <f t="shared" si="33"/>
        <v>504966.59</v>
      </c>
      <c r="O91" s="25">
        <f t="shared" si="33"/>
        <v>504966.59</v>
      </c>
      <c r="P91" s="113">
        <f t="shared" si="19"/>
        <v>9.716624397451977E-2</v>
      </c>
      <c r="Q91" s="133"/>
      <c r="R91" s="133"/>
      <c r="S91" s="133"/>
    </row>
    <row r="92" spans="1:19" s="134" customFormat="1" ht="15.6" x14ac:dyDescent="0.25">
      <c r="A92" s="24" t="s">
        <v>80</v>
      </c>
      <c r="B92" s="20" t="s">
        <v>25</v>
      </c>
      <c r="C92" s="23" t="s">
        <v>15</v>
      </c>
      <c r="D92" s="20" t="s">
        <v>28</v>
      </c>
      <c r="E92" s="20" t="s">
        <v>32</v>
      </c>
      <c r="F92" s="20" t="s">
        <v>81</v>
      </c>
      <c r="G92" s="20" t="s">
        <v>0</v>
      </c>
      <c r="H92" s="20" t="s">
        <v>0</v>
      </c>
      <c r="I92" s="20" t="s">
        <v>0</v>
      </c>
      <c r="J92" s="20" t="s">
        <v>0</v>
      </c>
      <c r="K92" s="25" t="s">
        <v>0</v>
      </c>
      <c r="L92" s="20" t="s">
        <v>0</v>
      </c>
      <c r="M92" s="25">
        <f t="shared" si="32"/>
        <v>5196934.3400000017</v>
      </c>
      <c r="N92" s="25">
        <f t="shared" si="33"/>
        <v>504966.59</v>
      </c>
      <c r="O92" s="25">
        <f t="shared" si="33"/>
        <v>504966.59</v>
      </c>
      <c r="P92" s="113">
        <f t="shared" si="19"/>
        <v>9.716624397451977E-2</v>
      </c>
      <c r="Q92" s="133"/>
      <c r="R92" s="133"/>
      <c r="S92" s="133"/>
    </row>
    <row r="93" spans="1:19" s="134" customFormat="1" ht="15.6" x14ac:dyDescent="0.25">
      <c r="A93" s="24" t="s">
        <v>82</v>
      </c>
      <c r="B93" s="20" t="s">
        <v>25</v>
      </c>
      <c r="C93" s="23" t="s">
        <v>15</v>
      </c>
      <c r="D93" s="20" t="s">
        <v>28</v>
      </c>
      <c r="E93" s="20" t="s">
        <v>32</v>
      </c>
      <c r="F93" s="20" t="s">
        <v>81</v>
      </c>
      <c r="G93" s="20" t="s">
        <v>46</v>
      </c>
      <c r="H93" s="20" t="s">
        <v>0</v>
      </c>
      <c r="I93" s="20" t="s">
        <v>0</v>
      </c>
      <c r="J93" s="20" t="s">
        <v>0</v>
      </c>
      <c r="K93" s="25" t="s">
        <v>0</v>
      </c>
      <c r="L93" s="20" t="s">
        <v>0</v>
      </c>
      <c r="M93" s="25">
        <f t="shared" si="32"/>
        <v>5196934.3400000017</v>
      </c>
      <c r="N93" s="25">
        <f t="shared" si="33"/>
        <v>504966.59</v>
      </c>
      <c r="O93" s="25">
        <f t="shared" si="33"/>
        <v>504966.59</v>
      </c>
      <c r="P93" s="113">
        <f t="shared" si="19"/>
        <v>9.716624397451977E-2</v>
      </c>
      <c r="Q93" s="133"/>
      <c r="R93" s="133"/>
      <c r="S93" s="133"/>
    </row>
    <row r="94" spans="1:19" s="134" customFormat="1" ht="46.8" x14ac:dyDescent="0.25">
      <c r="A94" s="17" t="s">
        <v>62</v>
      </c>
      <c r="B94" s="20" t="s">
        <v>25</v>
      </c>
      <c r="C94" s="23" t="s">
        <v>15</v>
      </c>
      <c r="D94" s="20" t="s">
        <v>28</v>
      </c>
      <c r="E94" s="20" t="s">
        <v>32</v>
      </c>
      <c r="F94" s="20" t="s">
        <v>81</v>
      </c>
      <c r="G94" s="20" t="s">
        <v>46</v>
      </c>
      <c r="H94" s="20" t="s">
        <v>63</v>
      </c>
      <c r="I94" s="143" t="s">
        <v>0</v>
      </c>
      <c r="J94" s="143" t="s">
        <v>0</v>
      </c>
      <c r="K94" s="144" t="s">
        <v>0</v>
      </c>
      <c r="L94" s="143" t="s">
        <v>0</v>
      </c>
      <c r="M94" s="25">
        <f t="shared" si="32"/>
        <v>5196934.3400000017</v>
      </c>
      <c r="N94" s="25">
        <f t="shared" si="33"/>
        <v>504966.59</v>
      </c>
      <c r="O94" s="25">
        <f t="shared" si="33"/>
        <v>504966.59</v>
      </c>
      <c r="P94" s="113">
        <f t="shared" si="19"/>
        <v>9.716624397451977E-2</v>
      </c>
      <c r="Q94" s="133"/>
      <c r="R94" s="133"/>
      <c r="S94" s="133"/>
    </row>
    <row r="95" spans="1:19" s="134" customFormat="1" ht="46.8" x14ac:dyDescent="0.25">
      <c r="A95" s="17" t="s">
        <v>39</v>
      </c>
      <c r="B95" s="20" t="s">
        <v>25</v>
      </c>
      <c r="C95" s="23" t="s">
        <v>15</v>
      </c>
      <c r="D95" s="20" t="s">
        <v>28</v>
      </c>
      <c r="E95" s="20" t="s">
        <v>32</v>
      </c>
      <c r="F95" s="20" t="s">
        <v>81</v>
      </c>
      <c r="G95" s="20" t="s">
        <v>46</v>
      </c>
      <c r="H95" s="20" t="s">
        <v>63</v>
      </c>
      <c r="I95" s="20" t="s">
        <v>40</v>
      </c>
      <c r="J95" s="20" t="s">
        <v>0</v>
      </c>
      <c r="K95" s="25" t="s">
        <v>0</v>
      </c>
      <c r="L95" s="20" t="s">
        <v>0</v>
      </c>
      <c r="M95" s="25">
        <f>M96+M97</f>
        <v>5196934.3400000017</v>
      </c>
      <c r="N95" s="25">
        <f t="shared" ref="N95" si="34">N96+N97</f>
        <v>504966.59</v>
      </c>
      <c r="O95" s="25">
        <f t="shared" ref="O95" si="35">O96+O97</f>
        <v>504966.59</v>
      </c>
      <c r="P95" s="113">
        <f t="shared" si="19"/>
        <v>9.716624397451977E-2</v>
      </c>
      <c r="Q95" s="133"/>
      <c r="R95" s="133"/>
      <c r="S95" s="133"/>
    </row>
    <row r="96" spans="1:19" s="134" customFormat="1" ht="78" x14ac:dyDescent="0.25">
      <c r="A96" s="26" t="s">
        <v>94</v>
      </c>
      <c r="B96" s="16" t="s">
        <v>25</v>
      </c>
      <c r="C96" s="27" t="s">
        <v>15</v>
      </c>
      <c r="D96" s="16" t="s">
        <v>28</v>
      </c>
      <c r="E96" s="16" t="s">
        <v>32</v>
      </c>
      <c r="F96" s="16" t="s">
        <v>81</v>
      </c>
      <c r="G96" s="16" t="s">
        <v>46</v>
      </c>
      <c r="H96" s="16" t="s">
        <v>63</v>
      </c>
      <c r="I96" s="16" t="s">
        <v>40</v>
      </c>
      <c r="J96" s="28" t="s">
        <v>95</v>
      </c>
      <c r="K96" s="35">
        <v>2254</v>
      </c>
      <c r="L96" s="30" t="s">
        <v>104</v>
      </c>
      <c r="M96" s="18">
        <f>3053345.72+934000</f>
        <v>3987345.72</v>
      </c>
      <c r="N96" s="18">
        <v>384966.59</v>
      </c>
      <c r="O96" s="18">
        <v>384966.59</v>
      </c>
      <c r="P96" s="113">
        <f t="shared" si="19"/>
        <v>9.6547080948877442E-2</v>
      </c>
      <c r="Q96" s="133"/>
      <c r="R96" s="133"/>
      <c r="S96" s="133"/>
    </row>
    <row r="97" spans="1:19" s="134" customFormat="1" ht="78" x14ac:dyDescent="0.25">
      <c r="A97" s="26" t="s">
        <v>83</v>
      </c>
      <c r="B97" s="16" t="s">
        <v>25</v>
      </c>
      <c r="C97" s="27" t="s">
        <v>15</v>
      </c>
      <c r="D97" s="16" t="s">
        <v>28</v>
      </c>
      <c r="E97" s="16" t="s">
        <v>32</v>
      </c>
      <c r="F97" s="16" t="s">
        <v>81</v>
      </c>
      <c r="G97" s="16" t="s">
        <v>46</v>
      </c>
      <c r="H97" s="16" t="s">
        <v>63</v>
      </c>
      <c r="I97" s="16" t="s">
        <v>40</v>
      </c>
      <c r="J97" s="28" t="s">
        <v>84</v>
      </c>
      <c r="K97" s="35">
        <v>4000</v>
      </c>
      <c r="L97" s="30" t="s">
        <v>104</v>
      </c>
      <c r="M97" s="18">
        <v>1209588.620000001</v>
      </c>
      <c r="N97" s="18">
        <v>120000</v>
      </c>
      <c r="O97" s="18">
        <v>120000</v>
      </c>
      <c r="P97" s="113">
        <f t="shared" si="19"/>
        <v>9.9207282555287185E-2</v>
      </c>
      <c r="Q97" s="133"/>
      <c r="R97" s="133"/>
      <c r="S97" s="133"/>
    </row>
    <row r="98" spans="1:19" s="138" customFormat="1" ht="31.2" x14ac:dyDescent="0.25">
      <c r="A98" s="17" t="s">
        <v>226</v>
      </c>
      <c r="B98" s="20" t="s">
        <v>222</v>
      </c>
      <c r="C98" s="20"/>
      <c r="D98" s="20"/>
      <c r="E98" s="20"/>
      <c r="F98" s="20"/>
      <c r="G98" s="20"/>
      <c r="H98" s="20"/>
      <c r="I98" s="20"/>
      <c r="J98" s="33"/>
      <c r="K98" s="147"/>
      <c r="L98" s="33"/>
      <c r="M98" s="25">
        <f t="shared" ref="M98:M110" si="36">M99</f>
        <v>121000000</v>
      </c>
      <c r="N98" s="25">
        <f t="shared" ref="N98:O110" si="37">N99</f>
        <v>0</v>
      </c>
      <c r="O98" s="25">
        <f t="shared" si="37"/>
        <v>430385.52</v>
      </c>
      <c r="P98" s="113">
        <f t="shared" si="19"/>
        <v>3.5569051239669421E-3</v>
      </c>
      <c r="Q98" s="137"/>
      <c r="R98" s="137"/>
      <c r="S98" s="137"/>
    </row>
    <row r="99" spans="1:19" s="138" customFormat="1" ht="31.2" x14ac:dyDescent="0.25">
      <c r="A99" s="17" t="s">
        <v>170</v>
      </c>
      <c r="B99" s="20" t="s">
        <v>222</v>
      </c>
      <c r="C99" s="20" t="s">
        <v>15</v>
      </c>
      <c r="D99" s="20"/>
      <c r="E99" s="20"/>
      <c r="F99" s="20"/>
      <c r="G99" s="20"/>
      <c r="H99" s="20"/>
      <c r="I99" s="20"/>
      <c r="J99" s="33"/>
      <c r="K99" s="147"/>
      <c r="L99" s="33"/>
      <c r="M99" s="25">
        <f t="shared" si="36"/>
        <v>121000000</v>
      </c>
      <c r="N99" s="25">
        <f t="shared" si="37"/>
        <v>0</v>
      </c>
      <c r="O99" s="25">
        <f t="shared" si="37"/>
        <v>430385.52</v>
      </c>
      <c r="P99" s="113">
        <f t="shared" si="19"/>
        <v>3.5569051239669421E-3</v>
      </c>
      <c r="Q99" s="137"/>
      <c r="R99" s="137"/>
      <c r="S99" s="137"/>
    </row>
    <row r="100" spans="1:19" s="138" customFormat="1" ht="46.8" x14ac:dyDescent="0.25">
      <c r="A100" s="17" t="s">
        <v>225</v>
      </c>
      <c r="B100" s="20" t="s">
        <v>222</v>
      </c>
      <c r="C100" s="20" t="s">
        <v>15</v>
      </c>
      <c r="D100" s="20" t="s">
        <v>34</v>
      </c>
      <c r="E100" s="20"/>
      <c r="F100" s="20"/>
      <c r="G100" s="20"/>
      <c r="H100" s="20"/>
      <c r="I100" s="20"/>
      <c r="J100" s="33"/>
      <c r="K100" s="147"/>
      <c r="L100" s="33"/>
      <c r="M100" s="25">
        <f t="shared" si="36"/>
        <v>121000000</v>
      </c>
      <c r="N100" s="25">
        <f t="shared" si="37"/>
        <v>0</v>
      </c>
      <c r="O100" s="25">
        <f t="shared" si="37"/>
        <v>430385.52</v>
      </c>
      <c r="P100" s="113">
        <f t="shared" si="19"/>
        <v>3.5569051239669421E-3</v>
      </c>
      <c r="Q100" s="137"/>
      <c r="R100" s="137"/>
      <c r="S100" s="137"/>
    </row>
    <row r="101" spans="1:19" s="138" customFormat="1" ht="31.2" x14ac:dyDescent="0.25">
      <c r="A101" s="17" t="s">
        <v>31</v>
      </c>
      <c r="B101" s="20" t="s">
        <v>222</v>
      </c>
      <c r="C101" s="20" t="s">
        <v>15</v>
      </c>
      <c r="D101" s="20" t="s">
        <v>34</v>
      </c>
      <c r="E101" s="20" t="s">
        <v>32</v>
      </c>
      <c r="F101" s="20"/>
      <c r="G101" s="20"/>
      <c r="H101" s="20"/>
      <c r="I101" s="20"/>
      <c r="J101" s="33"/>
      <c r="K101" s="147"/>
      <c r="L101" s="33"/>
      <c r="M101" s="25">
        <f t="shared" si="36"/>
        <v>121000000</v>
      </c>
      <c r="N101" s="25">
        <f t="shared" si="37"/>
        <v>0</v>
      </c>
      <c r="O101" s="25">
        <f t="shared" si="37"/>
        <v>430385.52</v>
      </c>
      <c r="P101" s="113">
        <f t="shared" si="19"/>
        <v>3.5569051239669421E-3</v>
      </c>
      <c r="Q101" s="137"/>
      <c r="R101" s="137"/>
      <c r="S101" s="137"/>
    </row>
    <row r="102" spans="1:19" s="138" customFormat="1" ht="71.25" customHeight="1" x14ac:dyDescent="0.25">
      <c r="A102" s="17" t="s">
        <v>43</v>
      </c>
      <c r="B102" s="20" t="s">
        <v>222</v>
      </c>
      <c r="C102" s="20" t="s">
        <v>15</v>
      </c>
      <c r="D102" s="20" t="s">
        <v>34</v>
      </c>
      <c r="E102" s="20" t="s">
        <v>32</v>
      </c>
      <c r="F102" s="20"/>
      <c r="G102" s="20"/>
      <c r="H102" s="20"/>
      <c r="I102" s="20"/>
      <c r="J102" s="33"/>
      <c r="K102" s="147"/>
      <c r="L102" s="33"/>
      <c r="M102" s="25">
        <f t="shared" si="36"/>
        <v>121000000</v>
      </c>
      <c r="N102" s="25">
        <f t="shared" si="37"/>
        <v>0</v>
      </c>
      <c r="O102" s="25">
        <f t="shared" si="37"/>
        <v>430385.52</v>
      </c>
      <c r="P102" s="113">
        <f t="shared" si="19"/>
        <v>3.5569051239669421E-3</v>
      </c>
      <c r="Q102" s="137"/>
      <c r="R102" s="137"/>
      <c r="S102" s="137"/>
    </row>
    <row r="103" spans="1:19" s="138" customFormat="1" ht="15.6" x14ac:dyDescent="0.25">
      <c r="A103" s="17" t="s">
        <v>204</v>
      </c>
      <c r="B103" s="20" t="s">
        <v>222</v>
      </c>
      <c r="C103" s="20" t="s">
        <v>15</v>
      </c>
      <c r="D103" s="20" t="s">
        <v>34</v>
      </c>
      <c r="E103" s="20" t="s">
        <v>32</v>
      </c>
      <c r="F103" s="20" t="s">
        <v>28</v>
      </c>
      <c r="G103" s="20"/>
      <c r="H103" s="20"/>
      <c r="I103" s="20"/>
      <c r="J103" s="33"/>
      <c r="K103" s="147"/>
      <c r="L103" s="33"/>
      <c r="M103" s="25">
        <f>M104+M108</f>
        <v>121000000</v>
      </c>
      <c r="N103" s="25">
        <f t="shared" ref="N103" si="38">N104+N108</f>
        <v>0</v>
      </c>
      <c r="O103" s="25">
        <f t="shared" ref="O103" si="39">O104+O108</f>
        <v>430385.52</v>
      </c>
      <c r="P103" s="113">
        <f t="shared" si="19"/>
        <v>3.5569051239669421E-3</v>
      </c>
      <c r="Q103" s="137"/>
      <c r="R103" s="137"/>
      <c r="S103" s="137"/>
    </row>
    <row r="104" spans="1:19" s="138" customFormat="1" ht="15.6" x14ac:dyDescent="0.25">
      <c r="A104" s="17" t="s">
        <v>203</v>
      </c>
      <c r="B104" s="20" t="s">
        <v>222</v>
      </c>
      <c r="C104" s="20" t="s">
        <v>15</v>
      </c>
      <c r="D104" s="20" t="s">
        <v>34</v>
      </c>
      <c r="E104" s="20" t="s">
        <v>32</v>
      </c>
      <c r="F104" s="20" t="s">
        <v>28</v>
      </c>
      <c r="G104" s="20" t="s">
        <v>58</v>
      </c>
      <c r="H104" s="20"/>
      <c r="I104" s="20"/>
      <c r="J104" s="33"/>
      <c r="K104" s="147"/>
      <c r="L104" s="33"/>
      <c r="M104" s="25">
        <f>M105</f>
        <v>1000000</v>
      </c>
      <c r="N104" s="25">
        <f t="shared" ref="N104:O106" si="40">N105</f>
        <v>0</v>
      </c>
      <c r="O104" s="25">
        <f t="shared" si="40"/>
        <v>0</v>
      </c>
      <c r="P104" s="113">
        <f t="shared" si="19"/>
        <v>0</v>
      </c>
      <c r="Q104" s="137"/>
      <c r="R104" s="137"/>
      <c r="S104" s="137"/>
    </row>
    <row r="105" spans="1:19" s="138" customFormat="1" ht="46.8" x14ac:dyDescent="0.25">
      <c r="A105" s="17" t="s">
        <v>62</v>
      </c>
      <c r="B105" s="20" t="s">
        <v>222</v>
      </c>
      <c r="C105" s="20" t="s">
        <v>15</v>
      </c>
      <c r="D105" s="20" t="s">
        <v>34</v>
      </c>
      <c r="E105" s="20" t="s">
        <v>32</v>
      </c>
      <c r="F105" s="20" t="s">
        <v>28</v>
      </c>
      <c r="G105" s="20" t="s">
        <v>58</v>
      </c>
      <c r="H105" s="20" t="s">
        <v>63</v>
      </c>
      <c r="I105" s="20"/>
      <c r="J105" s="33"/>
      <c r="K105" s="147"/>
      <c r="L105" s="33"/>
      <c r="M105" s="25">
        <f>M106</f>
        <v>1000000</v>
      </c>
      <c r="N105" s="25">
        <f t="shared" si="40"/>
        <v>0</v>
      </c>
      <c r="O105" s="25">
        <f t="shared" si="40"/>
        <v>0</v>
      </c>
      <c r="P105" s="113">
        <f t="shared" si="19"/>
        <v>0</v>
      </c>
      <c r="Q105" s="137"/>
      <c r="R105" s="137"/>
      <c r="S105" s="137"/>
    </row>
    <row r="106" spans="1:19" s="138" customFormat="1" ht="46.8" x14ac:dyDescent="0.25">
      <c r="A106" s="17" t="s">
        <v>39</v>
      </c>
      <c r="B106" s="20" t="s">
        <v>222</v>
      </c>
      <c r="C106" s="20" t="s">
        <v>15</v>
      </c>
      <c r="D106" s="20" t="s">
        <v>34</v>
      </c>
      <c r="E106" s="20" t="s">
        <v>32</v>
      </c>
      <c r="F106" s="20" t="s">
        <v>28</v>
      </c>
      <c r="G106" s="20" t="s">
        <v>58</v>
      </c>
      <c r="H106" s="20" t="s">
        <v>63</v>
      </c>
      <c r="I106" s="20" t="s">
        <v>40</v>
      </c>
      <c r="J106" s="33"/>
      <c r="K106" s="147"/>
      <c r="L106" s="33"/>
      <c r="M106" s="25">
        <f>M107</f>
        <v>1000000</v>
      </c>
      <c r="N106" s="25">
        <f t="shared" si="40"/>
        <v>0</v>
      </c>
      <c r="O106" s="25">
        <f t="shared" si="40"/>
        <v>0</v>
      </c>
      <c r="P106" s="113">
        <f t="shared" si="19"/>
        <v>0</v>
      </c>
      <c r="Q106" s="137"/>
      <c r="R106" s="137"/>
      <c r="S106" s="137"/>
    </row>
    <row r="107" spans="1:19" s="136" customFormat="1" ht="31.2" x14ac:dyDescent="0.25">
      <c r="A107" s="26" t="s">
        <v>352</v>
      </c>
      <c r="B107" s="16" t="s">
        <v>222</v>
      </c>
      <c r="C107" s="16" t="s">
        <v>15</v>
      </c>
      <c r="D107" s="16" t="s">
        <v>34</v>
      </c>
      <c r="E107" s="16" t="s">
        <v>32</v>
      </c>
      <c r="F107" s="16" t="s">
        <v>28</v>
      </c>
      <c r="G107" s="16" t="s">
        <v>58</v>
      </c>
      <c r="H107" s="16" t="s">
        <v>63</v>
      </c>
      <c r="I107" s="16" t="s">
        <v>40</v>
      </c>
      <c r="J107" s="30" t="s">
        <v>87</v>
      </c>
      <c r="K107" s="29" t="s">
        <v>394</v>
      </c>
      <c r="L107" s="30" t="s">
        <v>48</v>
      </c>
      <c r="M107" s="18">
        <v>1000000</v>
      </c>
      <c r="N107" s="18">
        <v>0</v>
      </c>
      <c r="O107" s="18">
        <v>0</v>
      </c>
      <c r="P107" s="113">
        <f t="shared" si="19"/>
        <v>0</v>
      </c>
      <c r="Q107" s="135"/>
      <c r="R107" s="135"/>
      <c r="S107" s="135"/>
    </row>
    <row r="108" spans="1:19" s="138" customFormat="1" ht="15.6" x14ac:dyDescent="0.25">
      <c r="A108" s="17" t="s">
        <v>233</v>
      </c>
      <c r="B108" s="20" t="s">
        <v>222</v>
      </c>
      <c r="C108" s="20" t="s">
        <v>15</v>
      </c>
      <c r="D108" s="20" t="s">
        <v>34</v>
      </c>
      <c r="E108" s="20" t="s">
        <v>32</v>
      </c>
      <c r="F108" s="20" t="s">
        <v>28</v>
      </c>
      <c r="G108" s="20" t="s">
        <v>185</v>
      </c>
      <c r="H108" s="20"/>
      <c r="I108" s="20"/>
      <c r="J108" s="33"/>
      <c r="K108" s="147"/>
      <c r="L108" s="33"/>
      <c r="M108" s="25">
        <f t="shared" si="36"/>
        <v>120000000</v>
      </c>
      <c r="N108" s="25">
        <f t="shared" si="37"/>
        <v>0</v>
      </c>
      <c r="O108" s="25">
        <f t="shared" si="37"/>
        <v>430385.52</v>
      </c>
      <c r="P108" s="113">
        <f t="shared" si="19"/>
        <v>3.5865460000000004E-3</v>
      </c>
      <c r="Q108" s="137"/>
      <c r="R108" s="137"/>
      <c r="S108" s="137"/>
    </row>
    <row r="109" spans="1:19" s="138" customFormat="1" ht="46.8" x14ac:dyDescent="0.25">
      <c r="A109" s="17" t="s">
        <v>62</v>
      </c>
      <c r="B109" s="20" t="s">
        <v>222</v>
      </c>
      <c r="C109" s="20" t="s">
        <v>15</v>
      </c>
      <c r="D109" s="20" t="s">
        <v>34</v>
      </c>
      <c r="E109" s="20" t="s">
        <v>32</v>
      </c>
      <c r="F109" s="20" t="s">
        <v>28</v>
      </c>
      <c r="G109" s="20" t="s">
        <v>185</v>
      </c>
      <c r="H109" s="20" t="s">
        <v>63</v>
      </c>
      <c r="I109" s="20"/>
      <c r="J109" s="33"/>
      <c r="K109" s="147"/>
      <c r="L109" s="33"/>
      <c r="M109" s="25">
        <f t="shared" si="36"/>
        <v>120000000</v>
      </c>
      <c r="N109" s="25">
        <f t="shared" si="37"/>
        <v>0</v>
      </c>
      <c r="O109" s="25">
        <f t="shared" si="37"/>
        <v>430385.52</v>
      </c>
      <c r="P109" s="113">
        <f t="shared" si="19"/>
        <v>3.5865460000000004E-3</v>
      </c>
      <c r="Q109" s="137"/>
      <c r="R109" s="137"/>
      <c r="S109" s="137"/>
    </row>
    <row r="110" spans="1:19" s="138" customFormat="1" ht="46.8" x14ac:dyDescent="0.25">
      <c r="A110" s="17" t="s">
        <v>39</v>
      </c>
      <c r="B110" s="20" t="s">
        <v>222</v>
      </c>
      <c r="C110" s="20" t="s">
        <v>15</v>
      </c>
      <c r="D110" s="20" t="s">
        <v>34</v>
      </c>
      <c r="E110" s="20" t="s">
        <v>32</v>
      </c>
      <c r="F110" s="20" t="s">
        <v>28</v>
      </c>
      <c r="G110" s="20" t="s">
        <v>185</v>
      </c>
      <c r="H110" s="20" t="s">
        <v>63</v>
      </c>
      <c r="I110" s="20" t="s">
        <v>40</v>
      </c>
      <c r="J110" s="33"/>
      <c r="K110" s="147"/>
      <c r="L110" s="33"/>
      <c r="M110" s="25">
        <f t="shared" si="36"/>
        <v>120000000</v>
      </c>
      <c r="N110" s="25">
        <f t="shared" si="37"/>
        <v>0</v>
      </c>
      <c r="O110" s="25">
        <f t="shared" si="37"/>
        <v>430385.52</v>
      </c>
      <c r="P110" s="113">
        <f t="shared" si="19"/>
        <v>3.5865460000000004E-3</v>
      </c>
      <c r="Q110" s="137"/>
      <c r="R110" s="137"/>
      <c r="S110" s="137"/>
    </row>
    <row r="111" spans="1:19" s="134" customFormat="1" ht="105.75" customHeight="1" x14ac:dyDescent="0.25">
      <c r="A111" s="26" t="s">
        <v>321</v>
      </c>
      <c r="B111" s="16" t="s">
        <v>222</v>
      </c>
      <c r="C111" s="27" t="s">
        <v>15</v>
      </c>
      <c r="D111" s="16" t="s">
        <v>34</v>
      </c>
      <c r="E111" s="16" t="s">
        <v>32</v>
      </c>
      <c r="F111" s="16" t="s">
        <v>28</v>
      </c>
      <c r="G111" s="16" t="s">
        <v>185</v>
      </c>
      <c r="H111" s="16" t="s">
        <v>63</v>
      </c>
      <c r="I111" s="16" t="s">
        <v>40</v>
      </c>
      <c r="J111" s="30" t="s">
        <v>87</v>
      </c>
      <c r="K111" s="35">
        <v>135</v>
      </c>
      <c r="L111" s="30" t="s">
        <v>48</v>
      </c>
      <c r="M111" s="18">
        <v>120000000</v>
      </c>
      <c r="N111" s="18">
        <v>0</v>
      </c>
      <c r="O111" s="18">
        <v>430385.52</v>
      </c>
      <c r="P111" s="113">
        <f t="shared" si="19"/>
        <v>3.5865460000000004E-3</v>
      </c>
      <c r="Q111" s="133"/>
      <c r="R111" s="133"/>
      <c r="S111" s="133"/>
    </row>
    <row r="112" spans="1:19" s="134" customFormat="1" ht="62.4" x14ac:dyDescent="0.25">
      <c r="A112" s="17" t="s">
        <v>96</v>
      </c>
      <c r="B112" s="20" t="s">
        <v>97</v>
      </c>
      <c r="C112" s="20" t="s">
        <v>0</v>
      </c>
      <c r="D112" s="20" t="s">
        <v>0</v>
      </c>
      <c r="E112" s="20" t="s">
        <v>0</v>
      </c>
      <c r="F112" s="20" t="s">
        <v>0</v>
      </c>
      <c r="G112" s="20" t="s">
        <v>0</v>
      </c>
      <c r="H112" s="143" t="s">
        <v>0</v>
      </c>
      <c r="I112" s="143" t="s">
        <v>0</v>
      </c>
      <c r="J112" s="143" t="s">
        <v>0</v>
      </c>
      <c r="K112" s="144" t="s">
        <v>0</v>
      </c>
      <c r="L112" s="143" t="s">
        <v>0</v>
      </c>
      <c r="M112" s="25">
        <f>M113</f>
        <v>146858219.28999999</v>
      </c>
      <c r="N112" s="25">
        <f t="shared" ref="N112:P112" si="41">N113</f>
        <v>7416721.6699999999</v>
      </c>
      <c r="O112" s="25">
        <f t="shared" si="41"/>
        <v>7416721.6699999999</v>
      </c>
      <c r="P112" s="25">
        <f t="shared" si="41"/>
        <v>5.0502598396309349E-2</v>
      </c>
      <c r="Q112" s="133"/>
      <c r="R112" s="133"/>
      <c r="S112" s="133"/>
    </row>
    <row r="113" spans="1:19" s="134" customFormat="1" ht="31.2" x14ac:dyDescent="0.25">
      <c r="A113" s="17" t="s">
        <v>170</v>
      </c>
      <c r="B113" s="20" t="s">
        <v>97</v>
      </c>
      <c r="C113" s="23" t="s">
        <v>15</v>
      </c>
      <c r="D113" s="20" t="s">
        <v>0</v>
      </c>
      <c r="E113" s="20" t="s">
        <v>0</v>
      </c>
      <c r="F113" s="20" t="s">
        <v>0</v>
      </c>
      <c r="G113" s="20" t="s">
        <v>0</v>
      </c>
      <c r="H113" s="143" t="s">
        <v>0</v>
      </c>
      <c r="I113" s="143" t="s">
        <v>0</v>
      </c>
      <c r="J113" s="143" t="s">
        <v>0</v>
      </c>
      <c r="K113" s="144" t="s">
        <v>0</v>
      </c>
      <c r="L113" s="143" t="s">
        <v>0</v>
      </c>
      <c r="M113" s="25">
        <f>M114+M129</f>
        <v>146858219.28999999</v>
      </c>
      <c r="N113" s="25">
        <f>N114+N129</f>
        <v>7416721.6699999999</v>
      </c>
      <c r="O113" s="25">
        <f>O114+O129</f>
        <v>7416721.6699999999</v>
      </c>
      <c r="P113" s="113">
        <f t="shared" ref="P113:P170" si="42">O113/M113</f>
        <v>5.0502598396309349E-2</v>
      </c>
      <c r="Q113" s="133"/>
      <c r="R113" s="133"/>
      <c r="S113" s="133"/>
    </row>
    <row r="114" spans="1:19" s="134" customFormat="1" ht="75.75" customHeight="1" x14ac:dyDescent="0.25">
      <c r="A114" s="17" t="s">
        <v>98</v>
      </c>
      <c r="B114" s="20" t="s">
        <v>97</v>
      </c>
      <c r="C114" s="23" t="s">
        <v>15</v>
      </c>
      <c r="D114" s="20" t="s">
        <v>99</v>
      </c>
      <c r="E114" s="20" t="s">
        <v>0</v>
      </c>
      <c r="F114" s="20" t="s">
        <v>0</v>
      </c>
      <c r="G114" s="20" t="s">
        <v>0</v>
      </c>
      <c r="H114" s="143" t="s">
        <v>0</v>
      </c>
      <c r="I114" s="143" t="s">
        <v>0</v>
      </c>
      <c r="J114" s="143" t="s">
        <v>0</v>
      </c>
      <c r="K114" s="144" t="s">
        <v>0</v>
      </c>
      <c r="L114" s="143" t="s">
        <v>0</v>
      </c>
      <c r="M114" s="25">
        <f t="shared" ref="M114:O119" si="43">M115</f>
        <v>24676159.600000001</v>
      </c>
      <c r="N114" s="25">
        <f t="shared" si="43"/>
        <v>2095133.98</v>
      </c>
      <c r="O114" s="25">
        <f t="shared" si="43"/>
        <v>2095133.98</v>
      </c>
      <c r="P114" s="113">
        <f t="shared" si="42"/>
        <v>8.4905188407032345E-2</v>
      </c>
      <c r="Q114" s="133"/>
      <c r="R114" s="133"/>
      <c r="S114" s="133"/>
    </row>
    <row r="115" spans="1:19" s="134" customFormat="1" ht="31.2" x14ac:dyDescent="0.25">
      <c r="A115" s="17" t="s">
        <v>31</v>
      </c>
      <c r="B115" s="20" t="s">
        <v>97</v>
      </c>
      <c r="C115" s="23" t="s">
        <v>15</v>
      </c>
      <c r="D115" s="20" t="s">
        <v>99</v>
      </c>
      <c r="E115" s="20" t="s">
        <v>32</v>
      </c>
      <c r="F115" s="20" t="s">
        <v>0</v>
      </c>
      <c r="G115" s="20" t="s">
        <v>0</v>
      </c>
      <c r="H115" s="143" t="s">
        <v>0</v>
      </c>
      <c r="I115" s="143" t="s">
        <v>0</v>
      </c>
      <c r="J115" s="143" t="s">
        <v>0</v>
      </c>
      <c r="K115" s="144" t="s">
        <v>0</v>
      </c>
      <c r="L115" s="143" t="s">
        <v>0</v>
      </c>
      <c r="M115" s="25">
        <f t="shared" si="43"/>
        <v>24676159.600000001</v>
      </c>
      <c r="N115" s="25">
        <f t="shared" si="43"/>
        <v>2095133.98</v>
      </c>
      <c r="O115" s="25">
        <f t="shared" si="43"/>
        <v>2095133.98</v>
      </c>
      <c r="P115" s="113">
        <f t="shared" si="42"/>
        <v>8.4905188407032345E-2</v>
      </c>
      <c r="Q115" s="133"/>
      <c r="R115" s="133"/>
      <c r="S115" s="133"/>
    </row>
    <row r="116" spans="1:19" s="134" customFormat="1" ht="69" customHeight="1" x14ac:dyDescent="0.25">
      <c r="A116" s="17" t="s">
        <v>43</v>
      </c>
      <c r="B116" s="20" t="s">
        <v>97</v>
      </c>
      <c r="C116" s="23" t="s">
        <v>15</v>
      </c>
      <c r="D116" s="20" t="s">
        <v>99</v>
      </c>
      <c r="E116" s="20" t="s">
        <v>32</v>
      </c>
      <c r="F116" s="20"/>
      <c r="G116" s="20"/>
      <c r="H116" s="143"/>
      <c r="I116" s="143"/>
      <c r="J116" s="143"/>
      <c r="K116" s="144"/>
      <c r="L116" s="143"/>
      <c r="M116" s="25">
        <f t="shared" si="43"/>
        <v>24676159.600000001</v>
      </c>
      <c r="N116" s="25">
        <f t="shared" si="43"/>
        <v>2095133.98</v>
      </c>
      <c r="O116" s="25">
        <f t="shared" si="43"/>
        <v>2095133.98</v>
      </c>
      <c r="P116" s="113">
        <f t="shared" si="42"/>
        <v>8.4905188407032345E-2</v>
      </c>
      <c r="Q116" s="133"/>
      <c r="R116" s="133"/>
      <c r="S116" s="133"/>
    </row>
    <row r="117" spans="1:19" s="134" customFormat="1" ht="15.6" x14ac:dyDescent="0.25">
      <c r="A117" s="24" t="s">
        <v>100</v>
      </c>
      <c r="B117" s="20" t="s">
        <v>97</v>
      </c>
      <c r="C117" s="23" t="s">
        <v>15</v>
      </c>
      <c r="D117" s="20" t="s">
        <v>99</v>
      </c>
      <c r="E117" s="20" t="s">
        <v>32</v>
      </c>
      <c r="F117" s="20" t="s">
        <v>101</v>
      </c>
      <c r="G117" s="20" t="s">
        <v>0</v>
      </c>
      <c r="H117" s="20" t="s">
        <v>0</v>
      </c>
      <c r="I117" s="20" t="s">
        <v>0</v>
      </c>
      <c r="J117" s="20" t="s">
        <v>0</v>
      </c>
      <c r="K117" s="25" t="s">
        <v>0</v>
      </c>
      <c r="L117" s="20" t="s">
        <v>0</v>
      </c>
      <c r="M117" s="25">
        <f t="shared" si="43"/>
        <v>24676159.600000001</v>
      </c>
      <c r="N117" s="25">
        <f t="shared" si="43"/>
        <v>2095133.98</v>
      </c>
      <c r="O117" s="25">
        <f t="shared" si="43"/>
        <v>2095133.98</v>
      </c>
      <c r="P117" s="113">
        <f t="shared" si="42"/>
        <v>8.4905188407032345E-2</v>
      </c>
      <c r="Q117" s="133"/>
      <c r="R117" s="133"/>
      <c r="S117" s="133"/>
    </row>
    <row r="118" spans="1:19" s="134" customFormat="1" ht="15.6" x14ac:dyDescent="0.25">
      <c r="A118" s="24" t="s">
        <v>102</v>
      </c>
      <c r="B118" s="20" t="s">
        <v>97</v>
      </c>
      <c r="C118" s="23" t="s">
        <v>15</v>
      </c>
      <c r="D118" s="20" t="s">
        <v>99</v>
      </c>
      <c r="E118" s="20" t="s">
        <v>32</v>
      </c>
      <c r="F118" s="20" t="s">
        <v>101</v>
      </c>
      <c r="G118" s="20" t="s">
        <v>58</v>
      </c>
      <c r="H118" s="20" t="s">
        <v>0</v>
      </c>
      <c r="I118" s="20" t="s">
        <v>0</v>
      </c>
      <c r="J118" s="20" t="s">
        <v>0</v>
      </c>
      <c r="K118" s="25" t="s">
        <v>0</v>
      </c>
      <c r="L118" s="20" t="s">
        <v>0</v>
      </c>
      <c r="M118" s="25">
        <f t="shared" si="43"/>
        <v>24676159.600000001</v>
      </c>
      <c r="N118" s="25">
        <f t="shared" si="43"/>
        <v>2095133.98</v>
      </c>
      <c r="O118" s="25">
        <f t="shared" si="43"/>
        <v>2095133.98</v>
      </c>
      <c r="P118" s="113">
        <f t="shared" si="42"/>
        <v>8.4905188407032345E-2</v>
      </c>
      <c r="Q118" s="133"/>
      <c r="R118" s="133"/>
      <c r="S118" s="133"/>
    </row>
    <row r="119" spans="1:19" s="134" customFormat="1" ht="46.8" x14ac:dyDescent="0.25">
      <c r="A119" s="17" t="s">
        <v>62</v>
      </c>
      <c r="B119" s="20" t="s">
        <v>97</v>
      </c>
      <c r="C119" s="23" t="s">
        <v>15</v>
      </c>
      <c r="D119" s="20" t="s">
        <v>99</v>
      </c>
      <c r="E119" s="20" t="s">
        <v>32</v>
      </c>
      <c r="F119" s="20" t="s">
        <v>101</v>
      </c>
      <c r="G119" s="20" t="s">
        <v>58</v>
      </c>
      <c r="H119" s="20" t="s">
        <v>63</v>
      </c>
      <c r="I119" s="143" t="s">
        <v>0</v>
      </c>
      <c r="J119" s="143" t="s">
        <v>0</v>
      </c>
      <c r="K119" s="144" t="s">
        <v>0</v>
      </c>
      <c r="L119" s="143" t="s">
        <v>0</v>
      </c>
      <c r="M119" s="25">
        <f t="shared" si="43"/>
        <v>24676159.600000001</v>
      </c>
      <c r="N119" s="25">
        <f t="shared" si="43"/>
        <v>2095133.98</v>
      </c>
      <c r="O119" s="25">
        <f t="shared" si="43"/>
        <v>2095133.98</v>
      </c>
      <c r="P119" s="113">
        <f t="shared" si="42"/>
        <v>8.4905188407032345E-2</v>
      </c>
      <c r="Q119" s="133"/>
      <c r="R119" s="133"/>
      <c r="S119" s="133"/>
    </row>
    <row r="120" spans="1:19" s="134" customFormat="1" ht="46.8" x14ac:dyDescent="0.25">
      <c r="A120" s="17" t="s">
        <v>39</v>
      </c>
      <c r="B120" s="20" t="s">
        <v>97</v>
      </c>
      <c r="C120" s="23" t="s">
        <v>15</v>
      </c>
      <c r="D120" s="20" t="s">
        <v>99</v>
      </c>
      <c r="E120" s="20" t="s">
        <v>32</v>
      </c>
      <c r="F120" s="20" t="s">
        <v>101</v>
      </c>
      <c r="G120" s="20" t="s">
        <v>58</v>
      </c>
      <c r="H120" s="20" t="s">
        <v>63</v>
      </c>
      <c r="I120" s="20" t="s">
        <v>40</v>
      </c>
      <c r="J120" s="20" t="s">
        <v>0</v>
      </c>
      <c r="K120" s="25" t="s">
        <v>0</v>
      </c>
      <c r="L120" s="20" t="s">
        <v>0</v>
      </c>
      <c r="M120" s="25">
        <f>M121+M122+M123+M124+M125+M126+M127+M128</f>
        <v>24676159.600000001</v>
      </c>
      <c r="N120" s="25">
        <f t="shared" ref="N120:P120" si="44">N121+N122+N123+N124+N125+N126+N127+N128</f>
        <v>2095133.98</v>
      </c>
      <c r="O120" s="25">
        <f t="shared" si="44"/>
        <v>2095133.98</v>
      </c>
      <c r="P120" s="25">
        <f t="shared" si="44"/>
        <v>0.42844599075836498</v>
      </c>
      <c r="Q120" s="133"/>
      <c r="R120" s="133"/>
      <c r="S120" s="133"/>
    </row>
    <row r="121" spans="1:19" s="134" customFormat="1" ht="62.4" x14ac:dyDescent="0.25">
      <c r="A121" s="26" t="s">
        <v>340</v>
      </c>
      <c r="B121" s="16" t="s">
        <v>97</v>
      </c>
      <c r="C121" s="27" t="s">
        <v>15</v>
      </c>
      <c r="D121" s="16" t="s">
        <v>99</v>
      </c>
      <c r="E121" s="16" t="s">
        <v>32</v>
      </c>
      <c r="F121" s="16" t="s">
        <v>101</v>
      </c>
      <c r="G121" s="16" t="s">
        <v>58</v>
      </c>
      <c r="H121" s="16" t="s">
        <v>63</v>
      </c>
      <c r="I121" s="16" t="s">
        <v>40</v>
      </c>
      <c r="J121" s="28" t="s">
        <v>103</v>
      </c>
      <c r="K121" s="35">
        <v>24</v>
      </c>
      <c r="L121" s="30" t="s">
        <v>177</v>
      </c>
      <c r="M121" s="18">
        <v>500000</v>
      </c>
      <c r="N121" s="18">
        <v>0</v>
      </c>
      <c r="O121" s="18">
        <v>0</v>
      </c>
      <c r="P121" s="113">
        <f t="shared" si="42"/>
        <v>0</v>
      </c>
      <c r="Q121" s="133"/>
      <c r="R121" s="133"/>
      <c r="S121" s="133"/>
    </row>
    <row r="122" spans="1:19" s="134" customFormat="1" ht="62.4" x14ac:dyDescent="0.25">
      <c r="A122" s="26" t="s">
        <v>341</v>
      </c>
      <c r="B122" s="16" t="s">
        <v>97</v>
      </c>
      <c r="C122" s="27" t="s">
        <v>15</v>
      </c>
      <c r="D122" s="16" t="s">
        <v>99</v>
      </c>
      <c r="E122" s="16" t="s">
        <v>32</v>
      </c>
      <c r="F122" s="16" t="s">
        <v>101</v>
      </c>
      <c r="G122" s="16" t="s">
        <v>58</v>
      </c>
      <c r="H122" s="16" t="s">
        <v>63</v>
      </c>
      <c r="I122" s="16" t="s">
        <v>40</v>
      </c>
      <c r="J122" s="28" t="s">
        <v>103</v>
      </c>
      <c r="K122" s="35">
        <v>24</v>
      </c>
      <c r="L122" s="30" t="s">
        <v>177</v>
      </c>
      <c r="M122" s="18">
        <v>500000</v>
      </c>
      <c r="N122" s="18">
        <v>0</v>
      </c>
      <c r="O122" s="18">
        <v>0</v>
      </c>
      <c r="P122" s="113">
        <f t="shared" si="42"/>
        <v>0</v>
      </c>
      <c r="Q122" s="133"/>
      <c r="R122" s="133"/>
      <c r="S122" s="133"/>
    </row>
    <row r="123" spans="1:19" s="134" customFormat="1" ht="31.2" x14ac:dyDescent="0.25">
      <c r="A123" s="26" t="s">
        <v>324</v>
      </c>
      <c r="B123" s="16" t="s">
        <v>97</v>
      </c>
      <c r="C123" s="27" t="s">
        <v>15</v>
      </c>
      <c r="D123" s="16" t="s">
        <v>99</v>
      </c>
      <c r="E123" s="16" t="s">
        <v>32</v>
      </c>
      <c r="F123" s="16" t="s">
        <v>101</v>
      </c>
      <c r="G123" s="16" t="s">
        <v>58</v>
      </c>
      <c r="H123" s="16" t="s">
        <v>63</v>
      </c>
      <c r="I123" s="16" t="s">
        <v>40</v>
      </c>
      <c r="J123" s="28" t="s">
        <v>103</v>
      </c>
      <c r="K123" s="35">
        <v>24</v>
      </c>
      <c r="L123" s="30" t="s">
        <v>177</v>
      </c>
      <c r="M123" s="18">
        <v>500000</v>
      </c>
      <c r="N123" s="18">
        <v>0</v>
      </c>
      <c r="O123" s="18">
        <v>0</v>
      </c>
      <c r="P123" s="113">
        <f t="shared" si="42"/>
        <v>0</v>
      </c>
      <c r="Q123" s="133"/>
      <c r="R123" s="133"/>
      <c r="S123" s="133"/>
    </row>
    <row r="124" spans="1:19" s="134" customFormat="1" ht="31.2" x14ac:dyDescent="0.25">
      <c r="A124" s="26" t="s">
        <v>325</v>
      </c>
      <c r="B124" s="16" t="s">
        <v>97</v>
      </c>
      <c r="C124" s="27" t="s">
        <v>15</v>
      </c>
      <c r="D124" s="16" t="s">
        <v>99</v>
      </c>
      <c r="E124" s="16" t="s">
        <v>32</v>
      </c>
      <c r="F124" s="16" t="s">
        <v>101</v>
      </c>
      <c r="G124" s="16" t="s">
        <v>58</v>
      </c>
      <c r="H124" s="16" t="s">
        <v>63</v>
      </c>
      <c r="I124" s="16" t="s">
        <v>40</v>
      </c>
      <c r="J124" s="28" t="s">
        <v>103</v>
      </c>
      <c r="K124" s="35">
        <v>24</v>
      </c>
      <c r="L124" s="30" t="s">
        <v>177</v>
      </c>
      <c r="M124" s="18">
        <v>500000</v>
      </c>
      <c r="N124" s="18">
        <v>0</v>
      </c>
      <c r="O124" s="18">
        <v>0</v>
      </c>
      <c r="P124" s="113">
        <f t="shared" si="42"/>
        <v>0</v>
      </c>
      <c r="Q124" s="133"/>
      <c r="R124" s="133"/>
      <c r="S124" s="133"/>
    </row>
    <row r="125" spans="1:19" s="134" customFormat="1" ht="31.2" x14ac:dyDescent="0.25">
      <c r="A125" s="26" t="s">
        <v>370</v>
      </c>
      <c r="B125" s="16" t="s">
        <v>97</v>
      </c>
      <c r="C125" s="27" t="s">
        <v>15</v>
      </c>
      <c r="D125" s="16" t="s">
        <v>99</v>
      </c>
      <c r="E125" s="16" t="s">
        <v>32</v>
      </c>
      <c r="F125" s="16" t="s">
        <v>101</v>
      </c>
      <c r="G125" s="16" t="s">
        <v>58</v>
      </c>
      <c r="H125" s="16" t="s">
        <v>63</v>
      </c>
      <c r="I125" s="16" t="s">
        <v>40</v>
      </c>
      <c r="J125" s="28" t="s">
        <v>103</v>
      </c>
      <c r="K125" s="35">
        <v>24</v>
      </c>
      <c r="L125" s="30" t="s">
        <v>54</v>
      </c>
      <c r="M125" s="18">
        <v>7662735.2400000002</v>
      </c>
      <c r="N125" s="18">
        <v>0</v>
      </c>
      <c r="O125" s="18">
        <v>0</v>
      </c>
      <c r="P125" s="113">
        <f t="shared" si="42"/>
        <v>0</v>
      </c>
      <c r="Q125" s="133"/>
      <c r="R125" s="133"/>
      <c r="S125" s="133"/>
    </row>
    <row r="126" spans="1:19" s="134" customFormat="1" ht="31.2" x14ac:dyDescent="0.25">
      <c r="A126" s="26" t="s">
        <v>371</v>
      </c>
      <c r="B126" s="16" t="s">
        <v>97</v>
      </c>
      <c r="C126" s="27" t="s">
        <v>15</v>
      </c>
      <c r="D126" s="16" t="s">
        <v>99</v>
      </c>
      <c r="E126" s="16" t="s">
        <v>32</v>
      </c>
      <c r="F126" s="16" t="s">
        <v>101</v>
      </c>
      <c r="G126" s="16" t="s">
        <v>58</v>
      </c>
      <c r="H126" s="16" t="s">
        <v>63</v>
      </c>
      <c r="I126" s="16" t="s">
        <v>40</v>
      </c>
      <c r="J126" s="28" t="s">
        <v>103</v>
      </c>
      <c r="K126" s="35">
        <v>24</v>
      </c>
      <c r="L126" s="30" t="s">
        <v>54</v>
      </c>
      <c r="M126" s="18">
        <v>2510284.3600000003</v>
      </c>
      <c r="N126" s="18">
        <v>4990</v>
      </c>
      <c r="O126" s="18">
        <v>4990</v>
      </c>
      <c r="P126" s="113">
        <f t="shared" si="42"/>
        <v>1.9878226066787109E-3</v>
      </c>
      <c r="Q126" s="133"/>
      <c r="R126" s="133"/>
      <c r="S126" s="133"/>
    </row>
    <row r="127" spans="1:19" s="134" customFormat="1" ht="31.2" x14ac:dyDescent="0.25">
      <c r="A127" s="26" t="s">
        <v>372</v>
      </c>
      <c r="B127" s="16" t="s">
        <v>97</v>
      </c>
      <c r="C127" s="27" t="s">
        <v>15</v>
      </c>
      <c r="D127" s="16" t="s">
        <v>99</v>
      </c>
      <c r="E127" s="16" t="s">
        <v>32</v>
      </c>
      <c r="F127" s="16" t="s">
        <v>101</v>
      </c>
      <c r="G127" s="16" t="s">
        <v>58</v>
      </c>
      <c r="H127" s="16" t="s">
        <v>63</v>
      </c>
      <c r="I127" s="16" t="s">
        <v>40</v>
      </c>
      <c r="J127" s="28" t="s">
        <v>103</v>
      </c>
      <c r="K127" s="35">
        <v>24</v>
      </c>
      <c r="L127" s="30" t="s">
        <v>54</v>
      </c>
      <c r="M127" s="18">
        <v>4901170</v>
      </c>
      <c r="N127" s="18">
        <v>2090143.98</v>
      </c>
      <c r="O127" s="18">
        <v>2090143.98</v>
      </c>
      <c r="P127" s="113">
        <f t="shared" si="42"/>
        <v>0.42645816815168625</v>
      </c>
      <c r="Q127" s="133"/>
      <c r="R127" s="133"/>
      <c r="S127" s="133"/>
    </row>
    <row r="128" spans="1:19" s="134" customFormat="1" ht="31.2" x14ac:dyDescent="0.25">
      <c r="A128" s="26" t="s">
        <v>373</v>
      </c>
      <c r="B128" s="16" t="s">
        <v>97</v>
      </c>
      <c r="C128" s="27" t="s">
        <v>15</v>
      </c>
      <c r="D128" s="16" t="s">
        <v>99</v>
      </c>
      <c r="E128" s="16" t="s">
        <v>32</v>
      </c>
      <c r="F128" s="16" t="s">
        <v>101</v>
      </c>
      <c r="G128" s="16" t="s">
        <v>58</v>
      </c>
      <c r="H128" s="16" t="s">
        <v>63</v>
      </c>
      <c r="I128" s="16" t="s">
        <v>40</v>
      </c>
      <c r="J128" s="28" t="s">
        <v>103</v>
      </c>
      <c r="K128" s="35">
        <v>24</v>
      </c>
      <c r="L128" s="30" t="s">
        <v>54</v>
      </c>
      <c r="M128" s="18">
        <v>7601970</v>
      </c>
      <c r="N128" s="18">
        <v>0</v>
      </c>
      <c r="O128" s="18">
        <v>0</v>
      </c>
      <c r="P128" s="113">
        <f t="shared" si="42"/>
        <v>0</v>
      </c>
      <c r="Q128" s="133"/>
      <c r="R128" s="133"/>
      <c r="S128" s="133"/>
    </row>
    <row r="129" spans="1:19" s="134" customFormat="1" ht="54.75" customHeight="1" x14ac:dyDescent="0.25">
      <c r="A129" s="17" t="s">
        <v>105</v>
      </c>
      <c r="B129" s="20" t="s">
        <v>97</v>
      </c>
      <c r="C129" s="23" t="s">
        <v>15</v>
      </c>
      <c r="D129" s="20" t="s">
        <v>81</v>
      </c>
      <c r="E129" s="20" t="s">
        <v>0</v>
      </c>
      <c r="F129" s="20" t="s">
        <v>0</v>
      </c>
      <c r="G129" s="20" t="s">
        <v>0</v>
      </c>
      <c r="H129" s="143" t="s">
        <v>0</v>
      </c>
      <c r="I129" s="143" t="s">
        <v>0</v>
      </c>
      <c r="J129" s="143" t="s">
        <v>0</v>
      </c>
      <c r="K129" s="144" t="s">
        <v>0</v>
      </c>
      <c r="L129" s="143" t="s">
        <v>0</v>
      </c>
      <c r="M129" s="25">
        <f t="shared" ref="M129:M134" si="45">M130</f>
        <v>122182059.69</v>
      </c>
      <c r="N129" s="25">
        <f t="shared" ref="N129:O129" si="46">N130</f>
        <v>5321587.6899999995</v>
      </c>
      <c r="O129" s="25">
        <f t="shared" si="46"/>
        <v>5321587.6899999995</v>
      </c>
      <c r="P129" s="113">
        <f t="shared" si="42"/>
        <v>4.3554575062017431E-2</v>
      </c>
      <c r="Q129" s="133"/>
      <c r="R129" s="133"/>
      <c r="S129" s="133"/>
    </row>
    <row r="130" spans="1:19" s="134" customFormat="1" ht="31.2" x14ac:dyDescent="0.25">
      <c r="A130" s="17" t="s">
        <v>31</v>
      </c>
      <c r="B130" s="20" t="s">
        <v>97</v>
      </c>
      <c r="C130" s="23" t="s">
        <v>15</v>
      </c>
      <c r="D130" s="20" t="s">
        <v>81</v>
      </c>
      <c r="E130" s="20" t="s">
        <v>32</v>
      </c>
      <c r="F130" s="20" t="s">
        <v>0</v>
      </c>
      <c r="G130" s="20" t="s">
        <v>0</v>
      </c>
      <c r="H130" s="143" t="s">
        <v>0</v>
      </c>
      <c r="I130" s="143" t="s">
        <v>0</v>
      </c>
      <c r="J130" s="143" t="s">
        <v>0</v>
      </c>
      <c r="K130" s="144" t="s">
        <v>0</v>
      </c>
      <c r="L130" s="143" t="s">
        <v>0</v>
      </c>
      <c r="M130" s="25">
        <f t="shared" si="45"/>
        <v>122182059.69</v>
      </c>
      <c r="N130" s="25">
        <f t="shared" ref="N130:O130" si="47">N131</f>
        <v>5321587.6899999995</v>
      </c>
      <c r="O130" s="25">
        <f t="shared" si="47"/>
        <v>5321587.6899999995</v>
      </c>
      <c r="P130" s="113">
        <f t="shared" si="42"/>
        <v>4.3554575062017431E-2</v>
      </c>
      <c r="Q130" s="133"/>
      <c r="R130" s="133"/>
      <c r="S130" s="133"/>
    </row>
    <row r="131" spans="1:19" s="134" customFormat="1" ht="64.5" customHeight="1" x14ac:dyDescent="0.25">
      <c r="A131" s="17" t="s">
        <v>169</v>
      </c>
      <c r="B131" s="20" t="s">
        <v>97</v>
      </c>
      <c r="C131" s="23" t="s">
        <v>15</v>
      </c>
      <c r="D131" s="20" t="s">
        <v>81</v>
      </c>
      <c r="E131" s="20" t="s">
        <v>32</v>
      </c>
      <c r="F131" s="20"/>
      <c r="G131" s="20"/>
      <c r="H131" s="143"/>
      <c r="I131" s="143"/>
      <c r="J131" s="143"/>
      <c r="K131" s="144"/>
      <c r="L131" s="143"/>
      <c r="M131" s="25">
        <f t="shared" si="45"/>
        <v>122182059.69</v>
      </c>
      <c r="N131" s="25">
        <f t="shared" ref="N131:O131" si="48">N132</f>
        <v>5321587.6899999995</v>
      </c>
      <c r="O131" s="25">
        <f t="shared" si="48"/>
        <v>5321587.6899999995</v>
      </c>
      <c r="P131" s="113">
        <f t="shared" si="42"/>
        <v>4.3554575062017431E-2</v>
      </c>
      <c r="Q131" s="133"/>
      <c r="R131" s="133"/>
      <c r="S131" s="133"/>
    </row>
    <row r="132" spans="1:19" s="134" customFormat="1" ht="15.6" x14ac:dyDescent="0.25">
      <c r="A132" s="24" t="s">
        <v>33</v>
      </c>
      <c r="B132" s="20" t="s">
        <v>97</v>
      </c>
      <c r="C132" s="23" t="s">
        <v>15</v>
      </c>
      <c r="D132" s="20" t="s">
        <v>81</v>
      </c>
      <c r="E132" s="20" t="s">
        <v>32</v>
      </c>
      <c r="F132" s="20" t="s">
        <v>34</v>
      </c>
      <c r="G132" s="20" t="s">
        <v>0</v>
      </c>
      <c r="H132" s="20" t="s">
        <v>0</v>
      </c>
      <c r="I132" s="20" t="s">
        <v>0</v>
      </c>
      <c r="J132" s="20" t="s">
        <v>0</v>
      </c>
      <c r="K132" s="25" t="s">
        <v>0</v>
      </c>
      <c r="L132" s="20" t="s">
        <v>0</v>
      </c>
      <c r="M132" s="146">
        <f t="shared" si="45"/>
        <v>122182059.69</v>
      </c>
      <c r="N132" s="146">
        <f t="shared" ref="N132:O134" si="49">N133</f>
        <v>5321587.6899999995</v>
      </c>
      <c r="O132" s="146">
        <f t="shared" si="49"/>
        <v>5321587.6899999995</v>
      </c>
      <c r="P132" s="113">
        <f t="shared" si="42"/>
        <v>4.3554575062017431E-2</v>
      </c>
      <c r="Q132" s="133"/>
      <c r="R132" s="133"/>
      <c r="S132" s="133"/>
    </row>
    <row r="133" spans="1:19" s="134" customFormat="1" ht="31.5" customHeight="1" x14ac:dyDescent="0.25">
      <c r="A133" s="24" t="s">
        <v>35</v>
      </c>
      <c r="B133" s="20" t="s">
        <v>97</v>
      </c>
      <c r="C133" s="23" t="s">
        <v>15</v>
      </c>
      <c r="D133" s="20" t="s">
        <v>81</v>
      </c>
      <c r="E133" s="20" t="s">
        <v>32</v>
      </c>
      <c r="F133" s="20" t="s">
        <v>34</v>
      </c>
      <c r="G133" s="20" t="s">
        <v>36</v>
      </c>
      <c r="H133" s="20" t="s">
        <v>0</v>
      </c>
      <c r="I133" s="20" t="s">
        <v>0</v>
      </c>
      <c r="J133" s="20" t="s">
        <v>0</v>
      </c>
      <c r="K133" s="25" t="s">
        <v>0</v>
      </c>
      <c r="L133" s="20" t="s">
        <v>0</v>
      </c>
      <c r="M133" s="25">
        <f t="shared" si="45"/>
        <v>122182059.69</v>
      </c>
      <c r="N133" s="25">
        <f t="shared" si="49"/>
        <v>5321587.6899999995</v>
      </c>
      <c r="O133" s="25">
        <f t="shared" si="49"/>
        <v>5321587.6899999995</v>
      </c>
      <c r="P133" s="113">
        <f t="shared" si="42"/>
        <v>4.3554575062017431E-2</v>
      </c>
      <c r="Q133" s="133"/>
      <c r="R133" s="133"/>
      <c r="S133" s="133"/>
    </row>
    <row r="134" spans="1:19" s="134" customFormat="1" ht="46.8" x14ac:dyDescent="0.25">
      <c r="A134" s="17" t="s">
        <v>106</v>
      </c>
      <c r="B134" s="20" t="s">
        <v>97</v>
      </c>
      <c r="C134" s="23" t="s">
        <v>15</v>
      </c>
      <c r="D134" s="20" t="s">
        <v>81</v>
      </c>
      <c r="E134" s="20" t="s">
        <v>32</v>
      </c>
      <c r="F134" s="20" t="s">
        <v>34</v>
      </c>
      <c r="G134" s="20" t="s">
        <v>36</v>
      </c>
      <c r="H134" s="20" t="s">
        <v>107</v>
      </c>
      <c r="I134" s="143" t="s">
        <v>0</v>
      </c>
      <c r="J134" s="143" t="s">
        <v>0</v>
      </c>
      <c r="K134" s="144" t="s">
        <v>0</v>
      </c>
      <c r="L134" s="143" t="s">
        <v>0</v>
      </c>
      <c r="M134" s="25">
        <f t="shared" si="45"/>
        <v>122182059.69</v>
      </c>
      <c r="N134" s="25">
        <f t="shared" si="49"/>
        <v>5321587.6899999995</v>
      </c>
      <c r="O134" s="25">
        <f t="shared" si="49"/>
        <v>5321587.6899999995</v>
      </c>
      <c r="P134" s="113">
        <f t="shared" si="42"/>
        <v>4.3554575062017431E-2</v>
      </c>
      <c r="Q134" s="133"/>
      <c r="R134" s="133"/>
      <c r="S134" s="133"/>
    </row>
    <row r="135" spans="1:19" s="134" customFormat="1" ht="46.8" x14ac:dyDescent="0.25">
      <c r="A135" s="17" t="s">
        <v>39</v>
      </c>
      <c r="B135" s="20" t="s">
        <v>97</v>
      </c>
      <c r="C135" s="23" t="s">
        <v>15</v>
      </c>
      <c r="D135" s="20" t="s">
        <v>81</v>
      </c>
      <c r="E135" s="20" t="s">
        <v>32</v>
      </c>
      <c r="F135" s="20" t="s">
        <v>34</v>
      </c>
      <c r="G135" s="20" t="s">
        <v>36</v>
      </c>
      <c r="H135" s="20" t="s">
        <v>107</v>
      </c>
      <c r="I135" s="20" t="s">
        <v>40</v>
      </c>
      <c r="J135" s="20" t="s">
        <v>0</v>
      </c>
      <c r="K135" s="25" t="s">
        <v>0</v>
      </c>
      <c r="L135" s="20" t="s">
        <v>0</v>
      </c>
      <c r="M135" s="25">
        <f>M136+M137+M138</f>
        <v>122182059.69</v>
      </c>
      <c r="N135" s="25">
        <f t="shared" ref="N135" si="50">N136+N137+N138</f>
        <v>5321587.6899999995</v>
      </c>
      <c r="O135" s="25">
        <f t="shared" ref="O135" si="51">O136+O137+O138</f>
        <v>5321587.6899999995</v>
      </c>
      <c r="P135" s="113">
        <f t="shared" si="42"/>
        <v>4.3554575062017431E-2</v>
      </c>
      <c r="Q135" s="133"/>
      <c r="R135" s="133"/>
      <c r="S135" s="133"/>
    </row>
    <row r="136" spans="1:19" s="134" customFormat="1" ht="46.8" x14ac:dyDescent="0.25">
      <c r="A136" s="26" t="s">
        <v>108</v>
      </c>
      <c r="B136" s="16" t="s">
        <v>97</v>
      </c>
      <c r="C136" s="27" t="s">
        <v>15</v>
      </c>
      <c r="D136" s="16" t="s">
        <v>81</v>
      </c>
      <c r="E136" s="16" t="s">
        <v>32</v>
      </c>
      <c r="F136" s="16" t="s">
        <v>34</v>
      </c>
      <c r="G136" s="16" t="s">
        <v>36</v>
      </c>
      <c r="H136" s="16" t="s">
        <v>107</v>
      </c>
      <c r="I136" s="16" t="s">
        <v>40</v>
      </c>
      <c r="J136" s="28" t="s">
        <v>109</v>
      </c>
      <c r="K136" s="148">
        <v>0.91800000000000004</v>
      </c>
      <c r="L136" s="28" t="s">
        <v>104</v>
      </c>
      <c r="M136" s="18">
        <v>4164423.69</v>
      </c>
      <c r="N136" s="18">
        <v>4164423.69</v>
      </c>
      <c r="O136" s="18">
        <v>4164423.69</v>
      </c>
      <c r="P136" s="113">
        <f t="shared" si="42"/>
        <v>1</v>
      </c>
      <c r="Q136" s="133"/>
      <c r="R136" s="133"/>
      <c r="S136" s="133"/>
    </row>
    <row r="137" spans="1:19" s="134" customFormat="1" ht="46.8" x14ac:dyDescent="0.25">
      <c r="A137" s="26" t="s">
        <v>441</v>
      </c>
      <c r="B137" s="16" t="s">
        <v>97</v>
      </c>
      <c r="C137" s="27" t="s">
        <v>15</v>
      </c>
      <c r="D137" s="16" t="s">
        <v>81</v>
      </c>
      <c r="E137" s="16" t="s">
        <v>32</v>
      </c>
      <c r="F137" s="16" t="s">
        <v>34</v>
      </c>
      <c r="G137" s="16" t="s">
        <v>36</v>
      </c>
      <c r="H137" s="16" t="s">
        <v>107</v>
      </c>
      <c r="I137" s="16" t="s">
        <v>40</v>
      </c>
      <c r="J137" s="28" t="s">
        <v>109</v>
      </c>
      <c r="K137" s="148">
        <v>3.153</v>
      </c>
      <c r="L137" s="28" t="s">
        <v>48</v>
      </c>
      <c r="M137" s="18">
        <f>52400000-4164423.69-7574766.31</f>
        <v>40660810</v>
      </c>
      <c r="N137" s="18">
        <v>273504</v>
      </c>
      <c r="O137" s="18">
        <v>273504</v>
      </c>
      <c r="P137" s="113">
        <f t="shared" si="42"/>
        <v>6.726476919667857E-3</v>
      </c>
      <c r="Q137" s="133"/>
      <c r="R137" s="133"/>
      <c r="S137" s="133"/>
    </row>
    <row r="138" spans="1:19" s="134" customFormat="1" ht="54.75" customHeight="1" x14ac:dyDescent="0.25">
      <c r="A138" s="26" t="s">
        <v>474</v>
      </c>
      <c r="B138" s="16" t="s">
        <v>97</v>
      </c>
      <c r="C138" s="27" t="s">
        <v>15</v>
      </c>
      <c r="D138" s="16" t="s">
        <v>81</v>
      </c>
      <c r="E138" s="16" t="s">
        <v>32</v>
      </c>
      <c r="F138" s="16" t="s">
        <v>34</v>
      </c>
      <c r="G138" s="16" t="s">
        <v>36</v>
      </c>
      <c r="H138" s="16" t="s">
        <v>107</v>
      </c>
      <c r="I138" s="16" t="s">
        <v>40</v>
      </c>
      <c r="J138" s="28" t="s">
        <v>109</v>
      </c>
      <c r="K138" s="148">
        <v>0.84099999999999997</v>
      </c>
      <c r="L138" s="28" t="s">
        <v>48</v>
      </c>
      <c r="M138" s="18">
        <v>77356826</v>
      </c>
      <c r="N138" s="18">
        <v>883660</v>
      </c>
      <c r="O138" s="18">
        <v>883660</v>
      </c>
      <c r="P138" s="113">
        <f t="shared" si="42"/>
        <v>1.1423167749928105E-2</v>
      </c>
      <c r="Q138" s="133"/>
      <c r="R138" s="133"/>
      <c r="S138" s="133"/>
    </row>
    <row r="139" spans="1:19" s="138" customFormat="1" ht="31.2" x14ac:dyDescent="0.25">
      <c r="A139" s="17" t="s">
        <v>376</v>
      </c>
      <c r="B139" s="20" t="s">
        <v>377</v>
      </c>
      <c r="C139" s="20" t="s">
        <v>0</v>
      </c>
      <c r="D139" s="20" t="s">
        <v>0</v>
      </c>
      <c r="E139" s="20" t="s">
        <v>0</v>
      </c>
      <c r="F139" s="20" t="s">
        <v>0</v>
      </c>
      <c r="G139" s="20" t="s">
        <v>0</v>
      </c>
      <c r="H139" s="20" t="s">
        <v>0</v>
      </c>
      <c r="I139" s="20" t="s">
        <v>0</v>
      </c>
      <c r="J139" s="33" t="s">
        <v>0</v>
      </c>
      <c r="K139" s="34" t="s">
        <v>0</v>
      </c>
      <c r="L139" s="33" t="s">
        <v>0</v>
      </c>
      <c r="M139" s="25">
        <f t="shared" ref="M139:M147" si="52">M140</f>
        <v>900000</v>
      </c>
      <c r="N139" s="25">
        <f t="shared" ref="N139:O147" si="53">N140</f>
        <v>0</v>
      </c>
      <c r="O139" s="25">
        <f t="shared" si="53"/>
        <v>0</v>
      </c>
      <c r="P139" s="113">
        <f t="shared" si="42"/>
        <v>0</v>
      </c>
      <c r="Q139" s="137"/>
      <c r="R139" s="137"/>
      <c r="S139" s="137"/>
    </row>
    <row r="140" spans="1:19" s="138" customFormat="1" ht="31.2" x14ac:dyDescent="0.25">
      <c r="A140" s="17" t="s">
        <v>170</v>
      </c>
      <c r="B140" s="20" t="s">
        <v>377</v>
      </c>
      <c r="C140" s="20" t="s">
        <v>15</v>
      </c>
      <c r="D140" s="20" t="s">
        <v>0</v>
      </c>
      <c r="E140" s="20" t="s">
        <v>0</v>
      </c>
      <c r="F140" s="20" t="s">
        <v>0</v>
      </c>
      <c r="G140" s="20" t="s">
        <v>0</v>
      </c>
      <c r="H140" s="20" t="s">
        <v>0</v>
      </c>
      <c r="I140" s="20" t="s">
        <v>0</v>
      </c>
      <c r="J140" s="33" t="s">
        <v>0</v>
      </c>
      <c r="K140" s="34" t="s">
        <v>0</v>
      </c>
      <c r="L140" s="33" t="s">
        <v>0</v>
      </c>
      <c r="M140" s="25">
        <f t="shared" si="52"/>
        <v>900000</v>
      </c>
      <c r="N140" s="25">
        <f t="shared" si="53"/>
        <v>0</v>
      </c>
      <c r="O140" s="25">
        <f t="shared" si="53"/>
        <v>0</v>
      </c>
      <c r="P140" s="113">
        <f t="shared" si="42"/>
        <v>0</v>
      </c>
      <c r="Q140" s="137"/>
      <c r="R140" s="137"/>
      <c r="S140" s="137"/>
    </row>
    <row r="141" spans="1:19" s="138" customFormat="1" ht="31.2" x14ac:dyDescent="0.25">
      <c r="A141" s="17" t="s">
        <v>378</v>
      </c>
      <c r="B141" s="20" t="s">
        <v>377</v>
      </c>
      <c r="C141" s="20" t="s">
        <v>15</v>
      </c>
      <c r="D141" s="20" t="s">
        <v>58</v>
      </c>
      <c r="E141" s="20" t="s">
        <v>0</v>
      </c>
      <c r="F141" s="20" t="s">
        <v>0</v>
      </c>
      <c r="G141" s="20" t="s">
        <v>0</v>
      </c>
      <c r="H141" s="20" t="s">
        <v>0</v>
      </c>
      <c r="I141" s="20" t="s">
        <v>0</v>
      </c>
      <c r="J141" s="33" t="s">
        <v>0</v>
      </c>
      <c r="K141" s="34" t="s">
        <v>0</v>
      </c>
      <c r="L141" s="33" t="s">
        <v>0</v>
      </c>
      <c r="M141" s="25">
        <f t="shared" si="52"/>
        <v>900000</v>
      </c>
      <c r="N141" s="25">
        <f t="shared" si="53"/>
        <v>0</v>
      </c>
      <c r="O141" s="25">
        <f t="shared" si="53"/>
        <v>0</v>
      </c>
      <c r="P141" s="113">
        <f t="shared" si="42"/>
        <v>0</v>
      </c>
      <c r="Q141" s="137"/>
      <c r="R141" s="137"/>
      <c r="S141" s="137"/>
    </row>
    <row r="142" spans="1:19" s="138" customFormat="1" ht="31.2" x14ac:dyDescent="0.25">
      <c r="A142" s="17" t="s">
        <v>31</v>
      </c>
      <c r="B142" s="20" t="s">
        <v>377</v>
      </c>
      <c r="C142" s="20" t="s">
        <v>15</v>
      </c>
      <c r="D142" s="20" t="s">
        <v>58</v>
      </c>
      <c r="E142" s="20" t="s">
        <v>32</v>
      </c>
      <c r="F142" s="20" t="s">
        <v>0</v>
      </c>
      <c r="G142" s="20" t="s">
        <v>0</v>
      </c>
      <c r="H142" s="20" t="s">
        <v>0</v>
      </c>
      <c r="I142" s="20" t="s">
        <v>0</v>
      </c>
      <c r="J142" s="33" t="s">
        <v>0</v>
      </c>
      <c r="K142" s="34" t="s">
        <v>0</v>
      </c>
      <c r="L142" s="33" t="s">
        <v>0</v>
      </c>
      <c r="M142" s="25">
        <f t="shared" si="52"/>
        <v>900000</v>
      </c>
      <c r="N142" s="25">
        <f t="shared" si="53"/>
        <v>0</v>
      </c>
      <c r="O142" s="25">
        <f t="shared" si="53"/>
        <v>0</v>
      </c>
      <c r="P142" s="113">
        <f t="shared" si="42"/>
        <v>0</v>
      </c>
      <c r="Q142" s="137"/>
      <c r="R142" s="137"/>
      <c r="S142" s="137"/>
    </row>
    <row r="143" spans="1:19" s="138" customFormat="1" ht="70.5" customHeight="1" x14ac:dyDescent="0.25">
      <c r="A143" s="17" t="s">
        <v>43</v>
      </c>
      <c r="B143" s="20" t="s">
        <v>377</v>
      </c>
      <c r="C143" s="20" t="s">
        <v>15</v>
      </c>
      <c r="D143" s="20" t="s">
        <v>58</v>
      </c>
      <c r="E143" s="20" t="s">
        <v>32</v>
      </c>
      <c r="F143" s="20" t="s">
        <v>0</v>
      </c>
      <c r="G143" s="20" t="s">
        <v>0</v>
      </c>
      <c r="H143" s="20" t="s">
        <v>0</v>
      </c>
      <c r="I143" s="20" t="s">
        <v>0</v>
      </c>
      <c r="J143" s="33" t="s">
        <v>0</v>
      </c>
      <c r="K143" s="34" t="s">
        <v>0</v>
      </c>
      <c r="L143" s="33" t="s">
        <v>0</v>
      </c>
      <c r="M143" s="25">
        <f t="shared" si="52"/>
        <v>900000</v>
      </c>
      <c r="N143" s="25">
        <f t="shared" si="53"/>
        <v>0</v>
      </c>
      <c r="O143" s="25">
        <f t="shared" si="53"/>
        <v>0</v>
      </c>
      <c r="P143" s="113">
        <f t="shared" si="42"/>
        <v>0</v>
      </c>
      <c r="Q143" s="137"/>
      <c r="R143" s="137"/>
      <c r="S143" s="137"/>
    </row>
    <row r="144" spans="1:19" s="138" customFormat="1" ht="15.6" x14ac:dyDescent="0.25">
      <c r="A144" s="17" t="s">
        <v>379</v>
      </c>
      <c r="B144" s="20" t="s">
        <v>377</v>
      </c>
      <c r="C144" s="20" t="s">
        <v>15</v>
      </c>
      <c r="D144" s="20" t="s">
        <v>58</v>
      </c>
      <c r="E144" s="20" t="s">
        <v>32</v>
      </c>
      <c r="F144" s="20" t="s">
        <v>168</v>
      </c>
      <c r="G144" s="20" t="s">
        <v>0</v>
      </c>
      <c r="H144" s="20" t="s">
        <v>0</v>
      </c>
      <c r="I144" s="20" t="s">
        <v>0</v>
      </c>
      <c r="J144" s="33" t="s">
        <v>0</v>
      </c>
      <c r="K144" s="34" t="s">
        <v>0</v>
      </c>
      <c r="L144" s="33" t="s">
        <v>0</v>
      </c>
      <c r="M144" s="25">
        <f t="shared" si="52"/>
        <v>900000</v>
      </c>
      <c r="N144" s="25">
        <f t="shared" si="53"/>
        <v>0</v>
      </c>
      <c r="O144" s="25">
        <f t="shared" si="53"/>
        <v>0</v>
      </c>
      <c r="P144" s="113">
        <f t="shared" si="42"/>
        <v>0</v>
      </c>
      <c r="Q144" s="137"/>
      <c r="R144" s="137"/>
      <c r="S144" s="137"/>
    </row>
    <row r="145" spans="1:19" s="138" customFormat="1" ht="15.6" x14ac:dyDescent="0.25">
      <c r="A145" s="17" t="s">
        <v>380</v>
      </c>
      <c r="B145" s="20" t="s">
        <v>377</v>
      </c>
      <c r="C145" s="20" t="s">
        <v>15</v>
      </c>
      <c r="D145" s="20" t="s">
        <v>58</v>
      </c>
      <c r="E145" s="20" t="s">
        <v>32</v>
      </c>
      <c r="F145" s="20" t="s">
        <v>168</v>
      </c>
      <c r="G145" s="20" t="s">
        <v>58</v>
      </c>
      <c r="H145" s="20" t="s">
        <v>0</v>
      </c>
      <c r="I145" s="20" t="s">
        <v>0</v>
      </c>
      <c r="J145" s="33" t="s">
        <v>0</v>
      </c>
      <c r="K145" s="34" t="s">
        <v>0</v>
      </c>
      <c r="L145" s="33" t="s">
        <v>0</v>
      </c>
      <c r="M145" s="25">
        <f t="shared" si="52"/>
        <v>900000</v>
      </c>
      <c r="N145" s="25">
        <f t="shared" si="53"/>
        <v>0</v>
      </c>
      <c r="O145" s="25">
        <f t="shared" si="53"/>
        <v>0</v>
      </c>
      <c r="P145" s="113">
        <f t="shared" si="42"/>
        <v>0</v>
      </c>
      <c r="Q145" s="137"/>
      <c r="R145" s="137"/>
      <c r="S145" s="137"/>
    </row>
    <row r="146" spans="1:19" s="138" customFormat="1" ht="46.8" x14ac:dyDescent="0.25">
      <c r="A146" s="17" t="s">
        <v>62</v>
      </c>
      <c r="B146" s="20" t="s">
        <v>377</v>
      </c>
      <c r="C146" s="20" t="s">
        <v>15</v>
      </c>
      <c r="D146" s="20" t="s">
        <v>58</v>
      </c>
      <c r="E146" s="20" t="s">
        <v>32</v>
      </c>
      <c r="F146" s="20" t="s">
        <v>168</v>
      </c>
      <c r="G146" s="20" t="s">
        <v>58</v>
      </c>
      <c r="H146" s="20" t="s">
        <v>63</v>
      </c>
      <c r="I146" s="20" t="s">
        <v>0</v>
      </c>
      <c r="J146" s="33" t="s">
        <v>0</v>
      </c>
      <c r="K146" s="34" t="s">
        <v>0</v>
      </c>
      <c r="L146" s="33" t="s">
        <v>0</v>
      </c>
      <c r="M146" s="25">
        <f t="shared" si="52"/>
        <v>900000</v>
      </c>
      <c r="N146" s="25">
        <f t="shared" si="53"/>
        <v>0</v>
      </c>
      <c r="O146" s="25">
        <f t="shared" si="53"/>
        <v>0</v>
      </c>
      <c r="P146" s="113">
        <f t="shared" si="42"/>
        <v>0</v>
      </c>
      <c r="Q146" s="137"/>
      <c r="R146" s="137"/>
      <c r="S146" s="137"/>
    </row>
    <row r="147" spans="1:19" s="138" customFormat="1" ht="46.8" x14ac:dyDescent="0.25">
      <c r="A147" s="17" t="s">
        <v>39</v>
      </c>
      <c r="B147" s="20" t="s">
        <v>377</v>
      </c>
      <c r="C147" s="20" t="s">
        <v>15</v>
      </c>
      <c r="D147" s="20" t="s">
        <v>58</v>
      </c>
      <c r="E147" s="20" t="s">
        <v>32</v>
      </c>
      <c r="F147" s="20" t="s">
        <v>168</v>
      </c>
      <c r="G147" s="20" t="s">
        <v>58</v>
      </c>
      <c r="H147" s="20" t="s">
        <v>63</v>
      </c>
      <c r="I147" s="20" t="s">
        <v>40</v>
      </c>
      <c r="J147" s="33" t="s">
        <v>0</v>
      </c>
      <c r="K147" s="34" t="s">
        <v>0</v>
      </c>
      <c r="L147" s="33" t="s">
        <v>0</v>
      </c>
      <c r="M147" s="25">
        <f t="shared" si="52"/>
        <v>900000</v>
      </c>
      <c r="N147" s="25">
        <f t="shared" si="53"/>
        <v>0</v>
      </c>
      <c r="O147" s="25">
        <f t="shared" si="53"/>
        <v>0</v>
      </c>
      <c r="P147" s="113">
        <f t="shared" si="42"/>
        <v>0</v>
      </c>
      <c r="Q147" s="137"/>
      <c r="R147" s="137"/>
      <c r="S147" s="137"/>
    </row>
    <row r="148" spans="1:19" s="134" customFormat="1" ht="54.75" customHeight="1" x14ac:dyDescent="0.25">
      <c r="A148" s="26" t="s">
        <v>381</v>
      </c>
      <c r="B148" s="16" t="s">
        <v>377</v>
      </c>
      <c r="C148" s="27" t="s">
        <v>15</v>
      </c>
      <c r="D148" s="16" t="s">
        <v>58</v>
      </c>
      <c r="E148" s="16" t="s">
        <v>32</v>
      </c>
      <c r="F148" s="16" t="s">
        <v>168</v>
      </c>
      <c r="G148" s="16" t="s">
        <v>58</v>
      </c>
      <c r="H148" s="16" t="s">
        <v>63</v>
      </c>
      <c r="I148" s="16" t="s">
        <v>40</v>
      </c>
      <c r="J148" s="28" t="s">
        <v>87</v>
      </c>
      <c r="K148" s="148" t="s">
        <v>382</v>
      </c>
      <c r="L148" s="30" t="s">
        <v>48</v>
      </c>
      <c r="M148" s="18">
        <v>900000</v>
      </c>
      <c r="N148" s="18">
        <v>0</v>
      </c>
      <c r="O148" s="18">
        <v>0</v>
      </c>
      <c r="P148" s="113">
        <f t="shared" si="42"/>
        <v>0</v>
      </c>
      <c r="Q148" s="133"/>
      <c r="R148" s="133"/>
      <c r="S148" s="133"/>
    </row>
    <row r="149" spans="1:19" s="134" customFormat="1" ht="31.2" x14ac:dyDescent="0.25">
      <c r="A149" s="17" t="s">
        <v>110</v>
      </c>
      <c r="B149" s="20" t="s">
        <v>111</v>
      </c>
      <c r="C149" s="20" t="s">
        <v>0</v>
      </c>
      <c r="D149" s="20" t="s">
        <v>0</v>
      </c>
      <c r="E149" s="20" t="s">
        <v>0</v>
      </c>
      <c r="F149" s="20" t="s">
        <v>0</v>
      </c>
      <c r="G149" s="20" t="s">
        <v>0</v>
      </c>
      <c r="H149" s="143" t="s">
        <v>0</v>
      </c>
      <c r="I149" s="143" t="s">
        <v>0</v>
      </c>
      <c r="J149" s="143" t="s">
        <v>0</v>
      </c>
      <c r="K149" s="144" t="s">
        <v>0</v>
      </c>
      <c r="L149" s="143" t="s">
        <v>0</v>
      </c>
      <c r="M149" s="25">
        <f t="shared" ref="M149:M154" si="54">M150</f>
        <v>407247070.70000005</v>
      </c>
      <c r="N149" s="25">
        <f t="shared" ref="N149:O149" si="55">N150</f>
        <v>108693852.38000001</v>
      </c>
      <c r="O149" s="25">
        <f t="shared" si="55"/>
        <v>139681991.44</v>
      </c>
      <c r="P149" s="113">
        <f t="shared" si="42"/>
        <v>0.34299078247489034</v>
      </c>
      <c r="Q149" s="133"/>
      <c r="R149" s="133"/>
      <c r="S149" s="133"/>
    </row>
    <row r="150" spans="1:19" s="134" customFormat="1" ht="31.2" x14ac:dyDescent="0.25">
      <c r="A150" s="17" t="s">
        <v>171</v>
      </c>
      <c r="B150" s="20" t="s">
        <v>111</v>
      </c>
      <c r="C150" s="20" t="s">
        <v>12</v>
      </c>
      <c r="D150" s="20" t="s">
        <v>0</v>
      </c>
      <c r="E150" s="20" t="s">
        <v>0</v>
      </c>
      <c r="F150" s="20" t="s">
        <v>0</v>
      </c>
      <c r="G150" s="20" t="s">
        <v>0</v>
      </c>
      <c r="H150" s="143" t="s">
        <v>0</v>
      </c>
      <c r="I150" s="143" t="s">
        <v>0</v>
      </c>
      <c r="J150" s="143" t="s">
        <v>0</v>
      </c>
      <c r="K150" s="144" t="s">
        <v>0</v>
      </c>
      <c r="L150" s="143" t="s">
        <v>0</v>
      </c>
      <c r="M150" s="25">
        <f t="shared" si="54"/>
        <v>407247070.70000005</v>
      </c>
      <c r="N150" s="25">
        <f t="shared" ref="N150:O154" si="56">N151</f>
        <v>108693852.38000001</v>
      </c>
      <c r="O150" s="25">
        <f t="shared" si="56"/>
        <v>139681991.44</v>
      </c>
      <c r="P150" s="113">
        <f t="shared" si="42"/>
        <v>0.34299078247489034</v>
      </c>
      <c r="Q150" s="133"/>
      <c r="R150" s="133"/>
      <c r="S150" s="133"/>
    </row>
    <row r="151" spans="1:19" s="134" customFormat="1" ht="31.2" x14ac:dyDescent="0.25">
      <c r="A151" s="17" t="s">
        <v>112</v>
      </c>
      <c r="B151" s="20" t="s">
        <v>111</v>
      </c>
      <c r="C151" s="20" t="s">
        <v>12</v>
      </c>
      <c r="D151" s="20" t="s">
        <v>113</v>
      </c>
      <c r="E151" s="20" t="s">
        <v>0</v>
      </c>
      <c r="F151" s="20" t="s">
        <v>0</v>
      </c>
      <c r="G151" s="20" t="s">
        <v>0</v>
      </c>
      <c r="H151" s="143" t="s">
        <v>0</v>
      </c>
      <c r="I151" s="143" t="s">
        <v>0</v>
      </c>
      <c r="J151" s="143" t="s">
        <v>0</v>
      </c>
      <c r="K151" s="144" t="s">
        <v>0</v>
      </c>
      <c r="L151" s="143" t="s">
        <v>0</v>
      </c>
      <c r="M151" s="25">
        <f t="shared" si="54"/>
        <v>407247070.70000005</v>
      </c>
      <c r="N151" s="25">
        <f t="shared" si="56"/>
        <v>108693852.38000001</v>
      </c>
      <c r="O151" s="25">
        <f t="shared" si="56"/>
        <v>139681991.44</v>
      </c>
      <c r="P151" s="113">
        <f t="shared" si="42"/>
        <v>0.34299078247489034</v>
      </c>
      <c r="Q151" s="133"/>
      <c r="R151" s="133"/>
      <c r="S151" s="133"/>
    </row>
    <row r="152" spans="1:19" s="134" customFormat="1" ht="31.2" x14ac:dyDescent="0.25">
      <c r="A152" s="17" t="s">
        <v>31</v>
      </c>
      <c r="B152" s="20" t="s">
        <v>111</v>
      </c>
      <c r="C152" s="20" t="s">
        <v>12</v>
      </c>
      <c r="D152" s="20" t="s">
        <v>113</v>
      </c>
      <c r="E152" s="20" t="s">
        <v>32</v>
      </c>
      <c r="F152" s="20" t="s">
        <v>0</v>
      </c>
      <c r="G152" s="20" t="s">
        <v>0</v>
      </c>
      <c r="H152" s="143" t="s">
        <v>0</v>
      </c>
      <c r="I152" s="143" t="s">
        <v>0</v>
      </c>
      <c r="J152" s="143" t="s">
        <v>0</v>
      </c>
      <c r="K152" s="144" t="s">
        <v>0</v>
      </c>
      <c r="L152" s="143" t="s">
        <v>0</v>
      </c>
      <c r="M152" s="25">
        <f t="shared" si="54"/>
        <v>407247070.70000005</v>
      </c>
      <c r="N152" s="25">
        <f t="shared" si="56"/>
        <v>108693852.38000001</v>
      </c>
      <c r="O152" s="25">
        <f t="shared" si="56"/>
        <v>139681991.44</v>
      </c>
      <c r="P152" s="113">
        <f t="shared" si="42"/>
        <v>0.34299078247489034</v>
      </c>
      <c r="Q152" s="133"/>
      <c r="R152" s="133"/>
      <c r="S152" s="133"/>
    </row>
    <row r="153" spans="1:19" s="134" customFormat="1" ht="64.5" customHeight="1" x14ac:dyDescent="0.25">
      <c r="A153" s="17" t="s">
        <v>43</v>
      </c>
      <c r="B153" s="20" t="s">
        <v>111</v>
      </c>
      <c r="C153" s="20" t="s">
        <v>12</v>
      </c>
      <c r="D153" s="20" t="s">
        <v>113</v>
      </c>
      <c r="E153" s="20" t="s">
        <v>32</v>
      </c>
      <c r="F153" s="20" t="s">
        <v>0</v>
      </c>
      <c r="G153" s="20" t="s">
        <v>0</v>
      </c>
      <c r="H153" s="143" t="s">
        <v>0</v>
      </c>
      <c r="I153" s="143" t="s">
        <v>0</v>
      </c>
      <c r="J153" s="143" t="s">
        <v>0</v>
      </c>
      <c r="K153" s="144" t="s">
        <v>0</v>
      </c>
      <c r="L153" s="143" t="s">
        <v>0</v>
      </c>
      <c r="M153" s="25">
        <f t="shared" si="54"/>
        <v>407247070.70000005</v>
      </c>
      <c r="N153" s="25">
        <f t="shared" si="56"/>
        <v>108693852.38000001</v>
      </c>
      <c r="O153" s="25">
        <f t="shared" si="56"/>
        <v>139681991.44</v>
      </c>
      <c r="P153" s="113">
        <f t="shared" si="42"/>
        <v>0.34299078247489034</v>
      </c>
      <c r="Q153" s="133"/>
      <c r="R153" s="133"/>
      <c r="S153" s="133"/>
    </row>
    <row r="154" spans="1:19" s="134" customFormat="1" ht="15.6" x14ac:dyDescent="0.25">
      <c r="A154" s="24" t="s">
        <v>114</v>
      </c>
      <c r="B154" s="20" t="s">
        <v>111</v>
      </c>
      <c r="C154" s="20" t="s">
        <v>12</v>
      </c>
      <c r="D154" s="20" t="s">
        <v>113</v>
      </c>
      <c r="E154" s="20" t="s">
        <v>32</v>
      </c>
      <c r="F154" s="20" t="s">
        <v>21</v>
      </c>
      <c r="G154" s="20" t="s">
        <v>0</v>
      </c>
      <c r="H154" s="20" t="s">
        <v>0</v>
      </c>
      <c r="I154" s="20" t="s">
        <v>0</v>
      </c>
      <c r="J154" s="20" t="s">
        <v>0</v>
      </c>
      <c r="K154" s="25" t="s">
        <v>0</v>
      </c>
      <c r="L154" s="20" t="s">
        <v>0</v>
      </c>
      <c r="M154" s="25">
        <f t="shared" si="54"/>
        <v>407247070.70000005</v>
      </c>
      <c r="N154" s="25">
        <f t="shared" si="56"/>
        <v>108693852.38000001</v>
      </c>
      <c r="O154" s="25">
        <f t="shared" si="56"/>
        <v>139681991.44</v>
      </c>
      <c r="P154" s="113">
        <f t="shared" si="42"/>
        <v>0.34299078247489034</v>
      </c>
      <c r="Q154" s="133"/>
      <c r="R154" s="133"/>
      <c r="S154" s="133"/>
    </row>
    <row r="155" spans="1:19" s="134" customFormat="1" ht="15.6" x14ac:dyDescent="0.25">
      <c r="A155" s="24" t="s">
        <v>115</v>
      </c>
      <c r="B155" s="20" t="s">
        <v>111</v>
      </c>
      <c r="C155" s="20" t="s">
        <v>12</v>
      </c>
      <c r="D155" s="20" t="s">
        <v>113</v>
      </c>
      <c r="E155" s="20" t="s">
        <v>32</v>
      </c>
      <c r="F155" s="20" t="s">
        <v>21</v>
      </c>
      <c r="G155" s="20" t="s">
        <v>58</v>
      </c>
      <c r="H155" s="20" t="s">
        <v>0</v>
      </c>
      <c r="I155" s="20" t="s">
        <v>0</v>
      </c>
      <c r="J155" s="20" t="s">
        <v>0</v>
      </c>
      <c r="K155" s="25" t="s">
        <v>0</v>
      </c>
      <c r="L155" s="20" t="s">
        <v>0</v>
      </c>
      <c r="M155" s="25">
        <f>M156+M159</f>
        <v>407247070.70000005</v>
      </c>
      <c r="N155" s="25">
        <f>N156+N159</f>
        <v>108693852.38000001</v>
      </c>
      <c r="O155" s="25">
        <f t="shared" ref="O155" si="57">O156+O159</f>
        <v>139681991.44</v>
      </c>
      <c r="P155" s="113">
        <f t="shared" si="42"/>
        <v>0.34299078247489034</v>
      </c>
      <c r="Q155" s="133"/>
      <c r="R155" s="133"/>
      <c r="S155" s="133"/>
    </row>
    <row r="156" spans="1:19" s="134" customFormat="1" ht="46.8" x14ac:dyDescent="0.25">
      <c r="A156" s="17" t="s">
        <v>62</v>
      </c>
      <c r="B156" s="20" t="s">
        <v>111</v>
      </c>
      <c r="C156" s="20" t="s">
        <v>12</v>
      </c>
      <c r="D156" s="20" t="s">
        <v>113</v>
      </c>
      <c r="E156" s="20" t="s">
        <v>32</v>
      </c>
      <c r="F156" s="20" t="s">
        <v>21</v>
      </c>
      <c r="G156" s="20" t="s">
        <v>58</v>
      </c>
      <c r="H156" s="20" t="s">
        <v>63</v>
      </c>
      <c r="I156" s="143" t="s">
        <v>0</v>
      </c>
      <c r="J156" s="143" t="s">
        <v>0</v>
      </c>
      <c r="K156" s="144" t="s">
        <v>0</v>
      </c>
      <c r="L156" s="143" t="s">
        <v>0</v>
      </c>
      <c r="M156" s="25">
        <f>M157</f>
        <v>103200000</v>
      </c>
      <c r="N156" s="25">
        <f t="shared" ref="N156:O157" si="58">N157</f>
        <v>280000</v>
      </c>
      <c r="O156" s="25">
        <f t="shared" si="58"/>
        <v>280000</v>
      </c>
      <c r="P156" s="113">
        <f t="shared" si="42"/>
        <v>2.7131782945736434E-3</v>
      </c>
      <c r="Q156" s="133"/>
      <c r="R156" s="133"/>
      <c r="S156" s="133"/>
    </row>
    <row r="157" spans="1:19" s="134" customFormat="1" ht="46.8" x14ac:dyDescent="0.25">
      <c r="A157" s="17" t="s">
        <v>39</v>
      </c>
      <c r="B157" s="20" t="s">
        <v>111</v>
      </c>
      <c r="C157" s="20" t="s">
        <v>12</v>
      </c>
      <c r="D157" s="20" t="s">
        <v>113</v>
      </c>
      <c r="E157" s="20" t="s">
        <v>32</v>
      </c>
      <c r="F157" s="20" t="s">
        <v>21</v>
      </c>
      <c r="G157" s="20" t="s">
        <v>58</v>
      </c>
      <c r="H157" s="20" t="s">
        <v>63</v>
      </c>
      <c r="I157" s="20" t="s">
        <v>40</v>
      </c>
      <c r="J157" s="20" t="s">
        <v>0</v>
      </c>
      <c r="K157" s="25" t="s">
        <v>0</v>
      </c>
      <c r="L157" s="20" t="s">
        <v>0</v>
      </c>
      <c r="M157" s="25">
        <f>M158</f>
        <v>103200000</v>
      </c>
      <c r="N157" s="25">
        <f t="shared" si="58"/>
        <v>280000</v>
      </c>
      <c r="O157" s="25">
        <f t="shared" si="58"/>
        <v>280000</v>
      </c>
      <c r="P157" s="113">
        <f t="shared" si="42"/>
        <v>2.7131782945736434E-3</v>
      </c>
      <c r="Q157" s="133"/>
      <c r="R157" s="133"/>
      <c r="S157" s="133"/>
    </row>
    <row r="158" spans="1:19" s="134" customFormat="1" ht="15.6" x14ac:dyDescent="0.25">
      <c r="A158" s="26" t="s">
        <v>118</v>
      </c>
      <c r="B158" s="16" t="s">
        <v>111</v>
      </c>
      <c r="C158" s="16" t="s">
        <v>12</v>
      </c>
      <c r="D158" s="16" t="s">
        <v>113</v>
      </c>
      <c r="E158" s="16" t="s">
        <v>32</v>
      </c>
      <c r="F158" s="16" t="s">
        <v>21</v>
      </c>
      <c r="G158" s="16" t="s">
        <v>58</v>
      </c>
      <c r="H158" s="16" t="s">
        <v>63</v>
      </c>
      <c r="I158" s="16" t="s">
        <v>40</v>
      </c>
      <c r="J158" s="149" t="s">
        <v>322</v>
      </c>
      <c r="K158" s="35">
        <v>110</v>
      </c>
      <c r="L158" s="30" t="s">
        <v>177</v>
      </c>
      <c r="M158" s="18">
        <f>100000000+3200000</f>
        <v>103200000</v>
      </c>
      <c r="N158" s="18">
        <v>280000</v>
      </c>
      <c r="O158" s="18">
        <v>280000</v>
      </c>
      <c r="P158" s="113">
        <f t="shared" si="42"/>
        <v>2.7131782945736434E-3</v>
      </c>
      <c r="Q158" s="133"/>
      <c r="R158" s="133"/>
      <c r="S158" s="133"/>
    </row>
    <row r="159" spans="1:19" s="134" customFormat="1" ht="78" x14ac:dyDescent="0.25">
      <c r="A159" s="17" t="s">
        <v>119</v>
      </c>
      <c r="B159" s="20" t="s">
        <v>111</v>
      </c>
      <c r="C159" s="20" t="s">
        <v>12</v>
      </c>
      <c r="D159" s="20" t="s">
        <v>113</v>
      </c>
      <c r="E159" s="20" t="s">
        <v>32</v>
      </c>
      <c r="F159" s="20" t="s">
        <v>21</v>
      </c>
      <c r="G159" s="20" t="s">
        <v>58</v>
      </c>
      <c r="H159" s="20" t="s">
        <v>120</v>
      </c>
      <c r="I159" s="143" t="s">
        <v>0</v>
      </c>
      <c r="J159" s="143" t="s">
        <v>0</v>
      </c>
      <c r="K159" s="144" t="s">
        <v>0</v>
      </c>
      <c r="L159" s="143" t="s">
        <v>0</v>
      </c>
      <c r="M159" s="25">
        <f>M160</f>
        <v>304047070.70000005</v>
      </c>
      <c r="N159" s="25">
        <f t="shared" ref="N159:O159" si="59">N160</f>
        <v>108413852.38000001</v>
      </c>
      <c r="O159" s="25">
        <f t="shared" si="59"/>
        <v>139401991.44</v>
      </c>
      <c r="P159" s="113">
        <f t="shared" si="42"/>
        <v>0.45848819105232042</v>
      </c>
      <c r="Q159" s="133"/>
      <c r="R159" s="133"/>
      <c r="S159" s="133"/>
    </row>
    <row r="160" spans="1:19" s="134" customFormat="1" ht="46.8" x14ac:dyDescent="0.25">
      <c r="A160" s="17" t="s">
        <v>39</v>
      </c>
      <c r="B160" s="20" t="s">
        <v>111</v>
      </c>
      <c r="C160" s="20" t="s">
        <v>12</v>
      </c>
      <c r="D160" s="20" t="s">
        <v>113</v>
      </c>
      <c r="E160" s="20" t="s">
        <v>32</v>
      </c>
      <c r="F160" s="20" t="s">
        <v>21</v>
      </c>
      <c r="G160" s="20" t="s">
        <v>58</v>
      </c>
      <c r="H160" s="20" t="s">
        <v>120</v>
      </c>
      <c r="I160" s="20" t="s">
        <v>40</v>
      </c>
      <c r="J160" s="20" t="s">
        <v>0</v>
      </c>
      <c r="K160" s="25" t="s">
        <v>0</v>
      </c>
      <c r="L160" s="20" t="s">
        <v>0</v>
      </c>
      <c r="M160" s="25">
        <f>M161+M162</f>
        <v>304047070.70000005</v>
      </c>
      <c r="N160" s="25">
        <f t="shared" ref="N160" si="60">N161+N162</f>
        <v>108413852.38000001</v>
      </c>
      <c r="O160" s="25">
        <f t="shared" ref="O160" si="61">O161+O162</f>
        <v>139401991.44</v>
      </c>
      <c r="P160" s="113">
        <f t="shared" si="42"/>
        <v>0.45848819105232042</v>
      </c>
      <c r="Q160" s="133"/>
      <c r="R160" s="133"/>
      <c r="S160" s="133"/>
    </row>
    <row r="161" spans="1:19" s="134" customFormat="1" ht="46.8" x14ac:dyDescent="0.25">
      <c r="A161" s="26" t="s">
        <v>121</v>
      </c>
      <c r="B161" s="16" t="s">
        <v>111</v>
      </c>
      <c r="C161" s="16" t="s">
        <v>12</v>
      </c>
      <c r="D161" s="16" t="s">
        <v>113</v>
      </c>
      <c r="E161" s="16" t="s">
        <v>32</v>
      </c>
      <c r="F161" s="16" t="s">
        <v>21</v>
      </c>
      <c r="G161" s="16" t="s">
        <v>58</v>
      </c>
      <c r="H161" s="16" t="s">
        <v>120</v>
      </c>
      <c r="I161" s="16" t="s">
        <v>40</v>
      </c>
      <c r="J161" s="28" t="s">
        <v>322</v>
      </c>
      <c r="K161" s="35">
        <v>40</v>
      </c>
      <c r="L161" s="28" t="s">
        <v>54</v>
      </c>
      <c r="M161" s="18">
        <v>168024646.46000001</v>
      </c>
      <c r="N161" s="18">
        <v>75349959.760000005</v>
      </c>
      <c r="O161" s="18">
        <v>75418661.510000005</v>
      </c>
      <c r="P161" s="113">
        <f t="shared" si="42"/>
        <v>0.44885475493593252</v>
      </c>
      <c r="Q161" s="133"/>
      <c r="R161" s="133"/>
      <c r="S161" s="133"/>
    </row>
    <row r="162" spans="1:19" s="134" customFormat="1" ht="31.2" x14ac:dyDescent="0.25">
      <c r="A162" s="26" t="s">
        <v>116</v>
      </c>
      <c r="B162" s="16" t="s">
        <v>111</v>
      </c>
      <c r="C162" s="16" t="s">
        <v>12</v>
      </c>
      <c r="D162" s="16" t="s">
        <v>113</v>
      </c>
      <c r="E162" s="16" t="s">
        <v>32</v>
      </c>
      <c r="F162" s="16" t="s">
        <v>21</v>
      </c>
      <c r="G162" s="16" t="s">
        <v>58</v>
      </c>
      <c r="H162" s="16" t="s">
        <v>120</v>
      </c>
      <c r="I162" s="16" t="s">
        <v>40</v>
      </c>
      <c r="J162" s="28" t="s">
        <v>322</v>
      </c>
      <c r="K162" s="35">
        <v>48</v>
      </c>
      <c r="L162" s="30" t="s">
        <v>48</v>
      </c>
      <c r="M162" s="18">
        <f>135522424.24+518305830-517805830</f>
        <v>136022424.24000001</v>
      </c>
      <c r="N162" s="18">
        <v>33063892.620000001</v>
      </c>
      <c r="O162" s="18">
        <v>63983329.93</v>
      </c>
      <c r="P162" s="113">
        <f t="shared" si="42"/>
        <v>0.47038810172289569</v>
      </c>
      <c r="Q162" s="133"/>
      <c r="R162" s="133"/>
      <c r="S162" s="133"/>
    </row>
    <row r="163" spans="1:19" s="134" customFormat="1" ht="31.2" x14ac:dyDescent="0.25">
      <c r="A163" s="17" t="s">
        <v>128</v>
      </c>
      <c r="B163" s="20" t="s">
        <v>129</v>
      </c>
      <c r="C163" s="20" t="s">
        <v>0</v>
      </c>
      <c r="D163" s="20" t="s">
        <v>0</v>
      </c>
      <c r="E163" s="20" t="s">
        <v>0</v>
      </c>
      <c r="F163" s="20" t="s">
        <v>0</v>
      </c>
      <c r="G163" s="20" t="s">
        <v>0</v>
      </c>
      <c r="H163" s="143" t="s">
        <v>0</v>
      </c>
      <c r="I163" s="143" t="s">
        <v>0</v>
      </c>
      <c r="J163" s="143" t="s">
        <v>0</v>
      </c>
      <c r="K163" s="144" t="s">
        <v>0</v>
      </c>
      <c r="L163" s="143" t="s">
        <v>0</v>
      </c>
      <c r="M163" s="25">
        <f t="shared" ref="M163:M170" si="62">M164</f>
        <v>109252660</v>
      </c>
      <c r="N163" s="25">
        <f t="shared" ref="N163:O163" si="63">N164</f>
        <v>2957030.24</v>
      </c>
      <c r="O163" s="25">
        <f t="shared" si="63"/>
        <v>3610245.5500000003</v>
      </c>
      <c r="P163" s="113">
        <f t="shared" si="42"/>
        <v>3.3044921286127044E-2</v>
      </c>
      <c r="Q163" s="133"/>
      <c r="R163" s="133"/>
      <c r="S163" s="133"/>
    </row>
    <row r="164" spans="1:19" s="134" customFormat="1" ht="31.2" x14ac:dyDescent="0.25">
      <c r="A164" s="17" t="s">
        <v>170</v>
      </c>
      <c r="B164" s="23" t="s">
        <v>129</v>
      </c>
      <c r="C164" s="23" t="s">
        <v>15</v>
      </c>
      <c r="D164" s="20"/>
      <c r="E164" s="20"/>
      <c r="F164" s="20"/>
      <c r="G164" s="20"/>
      <c r="H164" s="143"/>
      <c r="I164" s="143"/>
      <c r="J164" s="143"/>
      <c r="K164" s="144"/>
      <c r="L164" s="143"/>
      <c r="M164" s="25">
        <f t="shared" si="62"/>
        <v>109252660</v>
      </c>
      <c r="N164" s="25">
        <f t="shared" ref="N164:O164" si="64">N165</f>
        <v>2957030.24</v>
      </c>
      <c r="O164" s="25">
        <f t="shared" si="64"/>
        <v>3610245.5500000003</v>
      </c>
      <c r="P164" s="113">
        <f t="shared" si="42"/>
        <v>3.3044921286127044E-2</v>
      </c>
      <c r="Q164" s="133"/>
      <c r="R164" s="133"/>
      <c r="S164" s="133"/>
    </row>
    <row r="165" spans="1:19" s="134" customFormat="1" ht="31.2" x14ac:dyDescent="0.25">
      <c r="A165" s="17" t="s">
        <v>130</v>
      </c>
      <c r="B165" s="20" t="s">
        <v>129</v>
      </c>
      <c r="C165" s="23" t="s">
        <v>15</v>
      </c>
      <c r="D165" s="20" t="s">
        <v>58</v>
      </c>
      <c r="E165" s="20" t="s">
        <v>0</v>
      </c>
      <c r="F165" s="20" t="s">
        <v>0</v>
      </c>
      <c r="G165" s="20" t="s">
        <v>0</v>
      </c>
      <c r="H165" s="143" t="s">
        <v>0</v>
      </c>
      <c r="I165" s="143" t="s">
        <v>0</v>
      </c>
      <c r="J165" s="143" t="s">
        <v>0</v>
      </c>
      <c r="K165" s="144" t="s">
        <v>0</v>
      </c>
      <c r="L165" s="143" t="s">
        <v>0</v>
      </c>
      <c r="M165" s="25">
        <f t="shared" si="62"/>
        <v>109252660</v>
      </c>
      <c r="N165" s="25">
        <f t="shared" ref="N165:O170" si="65">N166</f>
        <v>2957030.24</v>
      </c>
      <c r="O165" s="25">
        <f t="shared" si="65"/>
        <v>3610245.5500000003</v>
      </c>
      <c r="P165" s="113">
        <f t="shared" si="42"/>
        <v>3.3044921286127044E-2</v>
      </c>
      <c r="Q165" s="133"/>
      <c r="R165" s="133"/>
      <c r="S165" s="133"/>
    </row>
    <row r="166" spans="1:19" s="134" customFormat="1" ht="31.2" x14ac:dyDescent="0.25">
      <c r="A166" s="17" t="s">
        <v>31</v>
      </c>
      <c r="B166" s="20" t="s">
        <v>129</v>
      </c>
      <c r="C166" s="23" t="s">
        <v>15</v>
      </c>
      <c r="D166" s="20" t="s">
        <v>58</v>
      </c>
      <c r="E166" s="20" t="s">
        <v>32</v>
      </c>
      <c r="F166" s="20" t="s">
        <v>0</v>
      </c>
      <c r="G166" s="20" t="s">
        <v>0</v>
      </c>
      <c r="H166" s="143" t="s">
        <v>0</v>
      </c>
      <c r="I166" s="143" t="s">
        <v>0</v>
      </c>
      <c r="J166" s="143" t="s">
        <v>0</v>
      </c>
      <c r="K166" s="144" t="s">
        <v>0</v>
      </c>
      <c r="L166" s="143" t="s">
        <v>0</v>
      </c>
      <c r="M166" s="25">
        <f t="shared" si="62"/>
        <v>109252660</v>
      </c>
      <c r="N166" s="25">
        <f t="shared" si="65"/>
        <v>2957030.24</v>
      </c>
      <c r="O166" s="25">
        <f t="shared" si="65"/>
        <v>3610245.5500000003</v>
      </c>
      <c r="P166" s="113">
        <f t="shared" si="42"/>
        <v>3.3044921286127044E-2</v>
      </c>
      <c r="Q166" s="133"/>
      <c r="R166" s="133"/>
      <c r="S166" s="133"/>
    </row>
    <row r="167" spans="1:19" s="134" customFormat="1" ht="67.5" customHeight="1" x14ac:dyDescent="0.25">
      <c r="A167" s="17" t="s">
        <v>43</v>
      </c>
      <c r="B167" s="20" t="s">
        <v>129</v>
      </c>
      <c r="C167" s="23" t="s">
        <v>15</v>
      </c>
      <c r="D167" s="20" t="s">
        <v>58</v>
      </c>
      <c r="E167" s="20" t="s">
        <v>32</v>
      </c>
      <c r="F167" s="20"/>
      <c r="G167" s="20"/>
      <c r="H167" s="143"/>
      <c r="I167" s="143"/>
      <c r="J167" s="143"/>
      <c r="K167" s="144"/>
      <c r="L167" s="143"/>
      <c r="M167" s="25">
        <f t="shared" si="62"/>
        <v>109252660</v>
      </c>
      <c r="N167" s="25">
        <f t="shared" si="65"/>
        <v>2957030.24</v>
      </c>
      <c r="O167" s="25">
        <f t="shared" si="65"/>
        <v>3610245.5500000003</v>
      </c>
      <c r="P167" s="113">
        <f t="shared" si="42"/>
        <v>3.3044921286127044E-2</v>
      </c>
      <c r="Q167" s="133"/>
      <c r="R167" s="133"/>
      <c r="S167" s="133"/>
    </row>
    <row r="168" spans="1:19" s="134" customFormat="1" ht="15.6" x14ac:dyDescent="0.25">
      <c r="A168" s="24" t="s">
        <v>131</v>
      </c>
      <c r="B168" s="20" t="s">
        <v>129</v>
      </c>
      <c r="C168" s="23" t="s">
        <v>15</v>
      </c>
      <c r="D168" s="20" t="s">
        <v>58</v>
      </c>
      <c r="E168" s="20" t="s">
        <v>32</v>
      </c>
      <c r="F168" s="20" t="s">
        <v>46</v>
      </c>
      <c r="G168" s="20" t="s">
        <v>0</v>
      </c>
      <c r="H168" s="20" t="s">
        <v>0</v>
      </c>
      <c r="I168" s="20" t="s">
        <v>0</v>
      </c>
      <c r="J168" s="20" t="s">
        <v>0</v>
      </c>
      <c r="K168" s="25" t="s">
        <v>0</v>
      </c>
      <c r="L168" s="20" t="s">
        <v>0</v>
      </c>
      <c r="M168" s="25">
        <f t="shared" si="62"/>
        <v>109252660</v>
      </c>
      <c r="N168" s="25">
        <f t="shared" si="65"/>
        <v>2957030.24</v>
      </c>
      <c r="O168" s="25">
        <f t="shared" si="65"/>
        <v>3610245.5500000003</v>
      </c>
      <c r="P168" s="113">
        <f t="shared" si="42"/>
        <v>3.3044921286127044E-2</v>
      </c>
      <c r="Q168" s="133"/>
      <c r="R168" s="133"/>
      <c r="S168" s="133"/>
    </row>
    <row r="169" spans="1:19" s="134" customFormat="1" ht="15.6" x14ac:dyDescent="0.25">
      <c r="A169" s="24" t="s">
        <v>132</v>
      </c>
      <c r="B169" s="20" t="s">
        <v>129</v>
      </c>
      <c r="C169" s="23" t="s">
        <v>15</v>
      </c>
      <c r="D169" s="20" t="s">
        <v>58</v>
      </c>
      <c r="E169" s="20" t="s">
        <v>32</v>
      </c>
      <c r="F169" s="20" t="s">
        <v>46</v>
      </c>
      <c r="G169" s="20" t="s">
        <v>101</v>
      </c>
      <c r="H169" s="20" t="s">
        <v>0</v>
      </c>
      <c r="I169" s="20" t="s">
        <v>0</v>
      </c>
      <c r="J169" s="20" t="s">
        <v>0</v>
      </c>
      <c r="K169" s="25" t="s">
        <v>0</v>
      </c>
      <c r="L169" s="20" t="s">
        <v>0</v>
      </c>
      <c r="M169" s="25">
        <f t="shared" si="62"/>
        <v>109252660</v>
      </c>
      <c r="N169" s="25">
        <f t="shared" si="65"/>
        <v>2957030.24</v>
      </c>
      <c r="O169" s="25">
        <f t="shared" si="65"/>
        <v>3610245.5500000003</v>
      </c>
      <c r="P169" s="113">
        <f t="shared" si="42"/>
        <v>3.3044921286127044E-2</v>
      </c>
      <c r="Q169" s="133"/>
      <c r="R169" s="133"/>
      <c r="S169" s="133"/>
    </row>
    <row r="170" spans="1:19" s="134" customFormat="1" ht="46.8" x14ac:dyDescent="0.25">
      <c r="A170" s="17" t="s">
        <v>62</v>
      </c>
      <c r="B170" s="20" t="s">
        <v>129</v>
      </c>
      <c r="C170" s="23" t="s">
        <v>15</v>
      </c>
      <c r="D170" s="20" t="s">
        <v>58</v>
      </c>
      <c r="E170" s="20" t="s">
        <v>32</v>
      </c>
      <c r="F170" s="20" t="s">
        <v>46</v>
      </c>
      <c r="G170" s="20" t="s">
        <v>101</v>
      </c>
      <c r="H170" s="20" t="s">
        <v>63</v>
      </c>
      <c r="I170" s="143" t="s">
        <v>0</v>
      </c>
      <c r="J170" s="143" t="s">
        <v>0</v>
      </c>
      <c r="K170" s="144" t="s">
        <v>0</v>
      </c>
      <c r="L170" s="143" t="s">
        <v>0</v>
      </c>
      <c r="M170" s="25">
        <f t="shared" si="62"/>
        <v>109252660</v>
      </c>
      <c r="N170" s="25">
        <f t="shared" si="65"/>
        <v>2957030.24</v>
      </c>
      <c r="O170" s="25">
        <f t="shared" si="65"/>
        <v>3610245.5500000003</v>
      </c>
      <c r="P170" s="113">
        <f t="shared" si="42"/>
        <v>3.3044921286127044E-2</v>
      </c>
      <c r="Q170" s="133"/>
      <c r="R170" s="133"/>
      <c r="S170" s="133"/>
    </row>
    <row r="171" spans="1:19" s="134" customFormat="1" ht="46.8" x14ac:dyDescent="0.25">
      <c r="A171" s="17" t="s">
        <v>39</v>
      </c>
      <c r="B171" s="20" t="s">
        <v>129</v>
      </c>
      <c r="C171" s="23" t="s">
        <v>15</v>
      </c>
      <c r="D171" s="20" t="s">
        <v>58</v>
      </c>
      <c r="E171" s="20" t="s">
        <v>32</v>
      </c>
      <c r="F171" s="20" t="s">
        <v>46</v>
      </c>
      <c r="G171" s="20" t="s">
        <v>101</v>
      </c>
      <c r="H171" s="20" t="s">
        <v>63</v>
      </c>
      <c r="I171" s="20" t="s">
        <v>40</v>
      </c>
      <c r="J171" s="20" t="s">
        <v>0</v>
      </c>
      <c r="K171" s="25" t="s">
        <v>0</v>
      </c>
      <c r="L171" s="20" t="s">
        <v>0</v>
      </c>
      <c r="M171" s="25">
        <f>M172+M173</f>
        <v>109252660</v>
      </c>
      <c r="N171" s="25">
        <f t="shared" ref="N171:P171" si="66">N172+N173</f>
        <v>2957030.24</v>
      </c>
      <c r="O171" s="25">
        <f t="shared" si="66"/>
        <v>3610245.5500000003</v>
      </c>
      <c r="P171" s="25">
        <f t="shared" si="66"/>
        <v>7.6711104359024174E-2</v>
      </c>
      <c r="Q171" s="133"/>
      <c r="R171" s="133"/>
      <c r="S171" s="133"/>
    </row>
    <row r="172" spans="1:19" s="134" customFormat="1" ht="46.8" x14ac:dyDescent="0.25">
      <c r="A172" s="26" t="s">
        <v>133</v>
      </c>
      <c r="B172" s="16" t="s">
        <v>129</v>
      </c>
      <c r="C172" s="27" t="s">
        <v>15</v>
      </c>
      <c r="D172" s="16" t="s">
        <v>58</v>
      </c>
      <c r="E172" s="16" t="s">
        <v>32</v>
      </c>
      <c r="F172" s="16" t="s">
        <v>46</v>
      </c>
      <c r="G172" s="16" t="s">
        <v>101</v>
      </c>
      <c r="H172" s="16" t="s">
        <v>63</v>
      </c>
      <c r="I172" s="16" t="s">
        <v>40</v>
      </c>
      <c r="J172" s="28" t="s">
        <v>134</v>
      </c>
      <c r="K172" s="35">
        <v>223.93</v>
      </c>
      <c r="L172" s="30" t="s">
        <v>54</v>
      </c>
      <c r="M172" s="18">
        <v>44371000</v>
      </c>
      <c r="N172" s="18">
        <v>2957030.24</v>
      </c>
      <c r="O172" s="18">
        <v>2957030.24</v>
      </c>
      <c r="P172" s="113">
        <f t="shared" ref="P172:P184" si="67">O172/M172</f>
        <v>6.6643308467242118E-2</v>
      </c>
      <c r="Q172" s="133"/>
      <c r="R172" s="133"/>
      <c r="S172" s="133"/>
    </row>
    <row r="173" spans="1:19" s="134" customFormat="1" ht="46.8" x14ac:dyDescent="0.25">
      <c r="A173" s="26" t="s">
        <v>135</v>
      </c>
      <c r="B173" s="16" t="s">
        <v>129</v>
      </c>
      <c r="C173" s="27" t="s">
        <v>15</v>
      </c>
      <c r="D173" s="16" t="s">
        <v>58</v>
      </c>
      <c r="E173" s="16" t="s">
        <v>32</v>
      </c>
      <c r="F173" s="16" t="s">
        <v>46</v>
      </c>
      <c r="G173" s="16" t="s">
        <v>101</v>
      </c>
      <c r="H173" s="16" t="s">
        <v>63</v>
      </c>
      <c r="I173" s="16" t="s">
        <v>40</v>
      </c>
      <c r="J173" s="28" t="s">
        <v>134</v>
      </c>
      <c r="K173" s="35">
        <v>320</v>
      </c>
      <c r="L173" s="30" t="s">
        <v>54</v>
      </c>
      <c r="M173" s="18">
        <v>64881660</v>
      </c>
      <c r="N173" s="18">
        <v>0</v>
      </c>
      <c r="O173" s="18">
        <v>653215.31000000006</v>
      </c>
      <c r="P173" s="113">
        <f t="shared" si="67"/>
        <v>1.0067795891782055E-2</v>
      </c>
      <c r="Q173" s="133"/>
      <c r="R173" s="133"/>
      <c r="S173" s="133"/>
    </row>
    <row r="174" spans="1:19" s="134" customFormat="1" ht="31.2" x14ac:dyDescent="0.25">
      <c r="A174" s="17" t="s">
        <v>136</v>
      </c>
      <c r="B174" s="20" t="s">
        <v>137</v>
      </c>
      <c r="C174" s="20" t="s">
        <v>0</v>
      </c>
      <c r="D174" s="20" t="s">
        <v>0</v>
      </c>
      <c r="E174" s="20" t="s">
        <v>0</v>
      </c>
      <c r="F174" s="20" t="s">
        <v>0</v>
      </c>
      <c r="G174" s="20" t="s">
        <v>0</v>
      </c>
      <c r="H174" s="143" t="s">
        <v>0</v>
      </c>
      <c r="I174" s="143" t="s">
        <v>0</v>
      </c>
      <c r="J174" s="143" t="s">
        <v>0</v>
      </c>
      <c r="K174" s="144" t="s">
        <v>0</v>
      </c>
      <c r="L174" s="143" t="s">
        <v>0</v>
      </c>
      <c r="M174" s="25">
        <f t="shared" ref="M174:M181" si="68">M175</f>
        <v>1133208833.3299999</v>
      </c>
      <c r="N174" s="25">
        <f t="shared" ref="N174:O181" si="69">N175</f>
        <v>603017850.92999995</v>
      </c>
      <c r="O174" s="25">
        <f t="shared" si="69"/>
        <v>875639532.05999994</v>
      </c>
      <c r="P174" s="113">
        <f t="shared" si="67"/>
        <v>0.77270800077235757</v>
      </c>
      <c r="Q174" s="133"/>
      <c r="R174" s="133"/>
      <c r="S174" s="133"/>
    </row>
    <row r="175" spans="1:19" s="134" customFormat="1" ht="31.2" x14ac:dyDescent="0.25">
      <c r="A175" s="17" t="s">
        <v>170</v>
      </c>
      <c r="B175" s="20" t="s">
        <v>137</v>
      </c>
      <c r="C175" s="23" t="s">
        <v>15</v>
      </c>
      <c r="D175" s="20" t="s">
        <v>0</v>
      </c>
      <c r="E175" s="20" t="s">
        <v>0</v>
      </c>
      <c r="F175" s="20" t="s">
        <v>0</v>
      </c>
      <c r="G175" s="20" t="s">
        <v>0</v>
      </c>
      <c r="H175" s="143" t="s">
        <v>0</v>
      </c>
      <c r="I175" s="143" t="s">
        <v>0</v>
      </c>
      <c r="J175" s="143" t="s">
        <v>0</v>
      </c>
      <c r="K175" s="144" t="s">
        <v>0</v>
      </c>
      <c r="L175" s="143" t="s">
        <v>0</v>
      </c>
      <c r="M175" s="25">
        <f t="shared" si="68"/>
        <v>1133208833.3299999</v>
      </c>
      <c r="N175" s="25">
        <f t="shared" si="69"/>
        <v>603017850.92999995</v>
      </c>
      <c r="O175" s="25">
        <f t="shared" si="69"/>
        <v>875639532.05999994</v>
      </c>
      <c r="P175" s="113">
        <f t="shared" si="67"/>
        <v>0.77270800077235757</v>
      </c>
      <c r="Q175" s="133"/>
      <c r="R175" s="133"/>
      <c r="S175" s="133"/>
    </row>
    <row r="176" spans="1:19" s="134" customFormat="1" ht="31.2" x14ac:dyDescent="0.25">
      <c r="A176" s="17" t="s">
        <v>138</v>
      </c>
      <c r="B176" s="20" t="s">
        <v>137</v>
      </c>
      <c r="C176" s="23" t="s">
        <v>15</v>
      </c>
      <c r="D176" s="20" t="s">
        <v>101</v>
      </c>
      <c r="E176" s="20" t="s">
        <v>0</v>
      </c>
      <c r="F176" s="20" t="s">
        <v>0</v>
      </c>
      <c r="G176" s="20" t="s">
        <v>0</v>
      </c>
      <c r="H176" s="143" t="s">
        <v>0</v>
      </c>
      <c r="I176" s="143" t="s">
        <v>0</v>
      </c>
      <c r="J176" s="143" t="s">
        <v>0</v>
      </c>
      <c r="K176" s="144" t="s">
        <v>0</v>
      </c>
      <c r="L176" s="143" t="s">
        <v>0</v>
      </c>
      <c r="M176" s="25">
        <f t="shared" si="68"/>
        <v>1133208833.3299999</v>
      </c>
      <c r="N176" s="25">
        <f t="shared" si="69"/>
        <v>603017850.92999995</v>
      </c>
      <c r="O176" s="25">
        <f t="shared" si="69"/>
        <v>875639532.05999994</v>
      </c>
      <c r="P176" s="113">
        <f t="shared" si="67"/>
        <v>0.77270800077235757</v>
      </c>
      <c r="Q176" s="133"/>
      <c r="R176" s="133"/>
      <c r="S176" s="133"/>
    </row>
    <row r="177" spans="1:19" s="134" customFormat="1" ht="31.2" x14ac:dyDescent="0.25">
      <c r="A177" s="17" t="s">
        <v>31</v>
      </c>
      <c r="B177" s="20" t="s">
        <v>137</v>
      </c>
      <c r="C177" s="23" t="s">
        <v>15</v>
      </c>
      <c r="D177" s="20" t="s">
        <v>101</v>
      </c>
      <c r="E177" s="20" t="s">
        <v>32</v>
      </c>
      <c r="F177" s="20" t="s">
        <v>0</v>
      </c>
      <c r="G177" s="20" t="s">
        <v>0</v>
      </c>
      <c r="H177" s="143" t="s">
        <v>0</v>
      </c>
      <c r="I177" s="143" t="s">
        <v>0</v>
      </c>
      <c r="J177" s="143" t="s">
        <v>0</v>
      </c>
      <c r="K177" s="144" t="s">
        <v>0</v>
      </c>
      <c r="L177" s="143" t="s">
        <v>0</v>
      </c>
      <c r="M177" s="25">
        <f t="shared" si="68"/>
        <v>1133208833.3299999</v>
      </c>
      <c r="N177" s="25">
        <f t="shared" si="69"/>
        <v>603017850.92999995</v>
      </c>
      <c r="O177" s="25">
        <f t="shared" si="69"/>
        <v>875639532.05999994</v>
      </c>
      <c r="P177" s="113">
        <f t="shared" si="67"/>
        <v>0.77270800077235757</v>
      </c>
      <c r="Q177" s="133"/>
      <c r="R177" s="133"/>
      <c r="S177" s="133"/>
    </row>
    <row r="178" spans="1:19" s="134" customFormat="1" ht="66.75" customHeight="1" x14ac:dyDescent="0.25">
      <c r="A178" s="17" t="s">
        <v>43</v>
      </c>
      <c r="B178" s="20" t="s">
        <v>137</v>
      </c>
      <c r="C178" s="23" t="s">
        <v>15</v>
      </c>
      <c r="D178" s="20" t="s">
        <v>101</v>
      </c>
      <c r="E178" s="20" t="s">
        <v>32</v>
      </c>
      <c r="F178" s="20" t="s">
        <v>0</v>
      </c>
      <c r="G178" s="20" t="s">
        <v>0</v>
      </c>
      <c r="H178" s="143" t="s">
        <v>0</v>
      </c>
      <c r="I178" s="143" t="s">
        <v>0</v>
      </c>
      <c r="J178" s="143" t="s">
        <v>0</v>
      </c>
      <c r="K178" s="144" t="s">
        <v>0</v>
      </c>
      <c r="L178" s="143" t="s">
        <v>0</v>
      </c>
      <c r="M178" s="25">
        <f t="shared" si="68"/>
        <v>1133208833.3299999</v>
      </c>
      <c r="N178" s="25">
        <f t="shared" si="69"/>
        <v>603017850.92999995</v>
      </c>
      <c r="O178" s="25">
        <f t="shared" si="69"/>
        <v>875639532.05999994</v>
      </c>
      <c r="P178" s="113">
        <f t="shared" si="67"/>
        <v>0.77270800077235757</v>
      </c>
      <c r="Q178" s="133"/>
      <c r="R178" s="133"/>
      <c r="S178" s="133"/>
    </row>
    <row r="179" spans="1:19" s="134" customFormat="1" ht="15.6" x14ac:dyDescent="0.25">
      <c r="A179" s="24" t="s">
        <v>33</v>
      </c>
      <c r="B179" s="20" t="s">
        <v>137</v>
      </c>
      <c r="C179" s="23" t="s">
        <v>15</v>
      </c>
      <c r="D179" s="20" t="s">
        <v>101</v>
      </c>
      <c r="E179" s="20" t="s">
        <v>32</v>
      </c>
      <c r="F179" s="20" t="s">
        <v>34</v>
      </c>
      <c r="G179" s="20" t="s">
        <v>0</v>
      </c>
      <c r="H179" s="20" t="s">
        <v>0</v>
      </c>
      <c r="I179" s="20" t="s">
        <v>0</v>
      </c>
      <c r="J179" s="20" t="s">
        <v>0</v>
      </c>
      <c r="K179" s="25" t="s">
        <v>0</v>
      </c>
      <c r="L179" s="20" t="s">
        <v>0</v>
      </c>
      <c r="M179" s="25">
        <f t="shared" si="68"/>
        <v>1133208833.3299999</v>
      </c>
      <c r="N179" s="25">
        <f t="shared" si="69"/>
        <v>603017850.92999995</v>
      </c>
      <c r="O179" s="25">
        <f t="shared" si="69"/>
        <v>875639532.05999994</v>
      </c>
      <c r="P179" s="113">
        <f t="shared" si="67"/>
        <v>0.77270800077235757</v>
      </c>
      <c r="Q179" s="133"/>
      <c r="R179" s="133"/>
      <c r="S179" s="133"/>
    </row>
    <row r="180" spans="1:19" s="134" customFormat="1" ht="15.6" x14ac:dyDescent="0.25">
      <c r="A180" s="24" t="s">
        <v>139</v>
      </c>
      <c r="B180" s="20" t="s">
        <v>137</v>
      </c>
      <c r="C180" s="23" t="s">
        <v>15</v>
      </c>
      <c r="D180" s="20" t="s">
        <v>101</v>
      </c>
      <c r="E180" s="20" t="s">
        <v>32</v>
      </c>
      <c r="F180" s="20" t="s">
        <v>34</v>
      </c>
      <c r="G180" s="20" t="s">
        <v>81</v>
      </c>
      <c r="H180" s="20" t="s">
        <v>0</v>
      </c>
      <c r="I180" s="20" t="s">
        <v>0</v>
      </c>
      <c r="J180" s="20" t="s">
        <v>0</v>
      </c>
      <c r="K180" s="25" t="s">
        <v>0</v>
      </c>
      <c r="L180" s="20" t="s">
        <v>0</v>
      </c>
      <c r="M180" s="25">
        <f t="shared" si="68"/>
        <v>1133208833.3299999</v>
      </c>
      <c r="N180" s="25">
        <f t="shared" si="69"/>
        <v>603017850.92999995</v>
      </c>
      <c r="O180" s="25">
        <f t="shared" si="69"/>
        <v>875639532.05999994</v>
      </c>
      <c r="P180" s="113">
        <f t="shared" si="67"/>
        <v>0.77270800077235757</v>
      </c>
      <c r="Q180" s="133"/>
      <c r="R180" s="133"/>
      <c r="S180" s="133"/>
    </row>
    <row r="181" spans="1:19" s="134" customFormat="1" ht="93.6" x14ac:dyDescent="0.25">
      <c r="A181" s="17" t="s">
        <v>140</v>
      </c>
      <c r="B181" s="20" t="s">
        <v>137</v>
      </c>
      <c r="C181" s="23" t="s">
        <v>15</v>
      </c>
      <c r="D181" s="20" t="s">
        <v>101</v>
      </c>
      <c r="E181" s="20" t="s">
        <v>32</v>
      </c>
      <c r="F181" s="20" t="s">
        <v>34</v>
      </c>
      <c r="G181" s="20" t="s">
        <v>81</v>
      </c>
      <c r="H181" s="20" t="s">
        <v>141</v>
      </c>
      <c r="I181" s="143" t="s">
        <v>0</v>
      </c>
      <c r="J181" s="143" t="s">
        <v>0</v>
      </c>
      <c r="K181" s="144" t="s">
        <v>0</v>
      </c>
      <c r="L181" s="143" t="s">
        <v>0</v>
      </c>
      <c r="M181" s="25">
        <f t="shared" si="68"/>
        <v>1133208833.3299999</v>
      </c>
      <c r="N181" s="25">
        <f t="shared" si="69"/>
        <v>603017850.92999995</v>
      </c>
      <c r="O181" s="25">
        <f t="shared" si="69"/>
        <v>875639532.05999994</v>
      </c>
      <c r="P181" s="113">
        <f t="shared" si="67"/>
        <v>0.77270800077235757</v>
      </c>
      <c r="Q181" s="133"/>
      <c r="R181" s="133"/>
      <c r="S181" s="133"/>
    </row>
    <row r="182" spans="1:19" s="134" customFormat="1" ht="46.8" x14ac:dyDescent="0.25">
      <c r="A182" s="17" t="s">
        <v>39</v>
      </c>
      <c r="B182" s="20" t="s">
        <v>137</v>
      </c>
      <c r="C182" s="23" t="s">
        <v>15</v>
      </c>
      <c r="D182" s="20" t="s">
        <v>101</v>
      </c>
      <c r="E182" s="20" t="s">
        <v>32</v>
      </c>
      <c r="F182" s="20" t="s">
        <v>34</v>
      </c>
      <c r="G182" s="20" t="s">
        <v>81</v>
      </c>
      <c r="H182" s="20" t="s">
        <v>141</v>
      </c>
      <c r="I182" s="20" t="s">
        <v>40</v>
      </c>
      <c r="J182" s="20" t="s">
        <v>0</v>
      </c>
      <c r="K182" s="25" t="s">
        <v>0</v>
      </c>
      <c r="L182" s="20" t="s">
        <v>0</v>
      </c>
      <c r="M182" s="25">
        <f>M183+M184</f>
        <v>1133208833.3299999</v>
      </c>
      <c r="N182" s="25">
        <f t="shared" ref="N182" si="70">N183+N184</f>
        <v>603017850.92999995</v>
      </c>
      <c r="O182" s="25">
        <f t="shared" ref="O182" si="71">O183+O184</f>
        <v>875639532.05999994</v>
      </c>
      <c r="P182" s="113">
        <f t="shared" si="67"/>
        <v>0.77270800077235757</v>
      </c>
      <c r="Q182" s="133"/>
      <c r="R182" s="133"/>
      <c r="S182" s="133"/>
    </row>
    <row r="183" spans="1:19" s="134" customFormat="1" ht="39.6" x14ac:dyDescent="0.25">
      <c r="A183" s="26" t="s">
        <v>142</v>
      </c>
      <c r="B183" s="16" t="s">
        <v>137</v>
      </c>
      <c r="C183" s="27" t="s">
        <v>15</v>
      </c>
      <c r="D183" s="16" t="s">
        <v>101</v>
      </c>
      <c r="E183" s="16" t="s">
        <v>32</v>
      </c>
      <c r="F183" s="16" t="s">
        <v>34</v>
      </c>
      <c r="G183" s="16" t="s">
        <v>81</v>
      </c>
      <c r="H183" s="16" t="s">
        <v>141</v>
      </c>
      <c r="I183" s="16" t="s">
        <v>40</v>
      </c>
      <c r="J183" s="28" t="s">
        <v>143</v>
      </c>
      <c r="K183" s="35">
        <v>1529.4</v>
      </c>
      <c r="L183" s="30" t="s">
        <v>48</v>
      </c>
      <c r="M183" s="18">
        <f>1293208833.33-300000000</f>
        <v>993208833.32999992</v>
      </c>
      <c r="N183" s="18">
        <v>603017850.92999995</v>
      </c>
      <c r="O183" s="18">
        <v>875639532.05999994</v>
      </c>
      <c r="P183" s="113">
        <f t="shared" si="67"/>
        <v>0.88162680664466375</v>
      </c>
      <c r="Q183" s="133"/>
      <c r="R183" s="133"/>
      <c r="S183" s="133"/>
    </row>
    <row r="184" spans="1:19" s="134" customFormat="1" ht="31.2" x14ac:dyDescent="0.25">
      <c r="A184" s="26" t="s">
        <v>144</v>
      </c>
      <c r="B184" s="16" t="s">
        <v>137</v>
      </c>
      <c r="C184" s="27" t="s">
        <v>15</v>
      </c>
      <c r="D184" s="16" t="s">
        <v>101</v>
      </c>
      <c r="E184" s="16" t="s">
        <v>32</v>
      </c>
      <c r="F184" s="16" t="s">
        <v>34</v>
      </c>
      <c r="G184" s="16" t="s">
        <v>81</v>
      </c>
      <c r="H184" s="16" t="s">
        <v>141</v>
      </c>
      <c r="I184" s="16" t="s">
        <v>40</v>
      </c>
      <c r="J184" s="28" t="s">
        <v>145</v>
      </c>
      <c r="K184" s="35">
        <v>1</v>
      </c>
      <c r="L184" s="30" t="s">
        <v>48</v>
      </c>
      <c r="M184" s="18">
        <v>140000000</v>
      </c>
      <c r="N184" s="18">
        <v>0</v>
      </c>
      <c r="O184" s="18">
        <v>0</v>
      </c>
      <c r="P184" s="113">
        <f t="shared" si="67"/>
        <v>0</v>
      </c>
      <c r="Q184" s="133"/>
      <c r="R184" s="133"/>
      <c r="S184" s="133"/>
    </row>
    <row r="185" spans="1:19" ht="0.75" customHeight="1" x14ac:dyDescent="0.25"/>
    <row r="187" spans="1:19" ht="60.75" customHeight="1" x14ac:dyDescent="0.4">
      <c r="A187" s="157" t="s">
        <v>312</v>
      </c>
      <c r="B187" s="157"/>
      <c r="C187" s="157"/>
      <c r="D187" s="157"/>
      <c r="M187" s="154" t="s">
        <v>313</v>
      </c>
      <c r="N187" s="154"/>
      <c r="O187" s="154"/>
      <c r="P187" s="154"/>
    </row>
    <row r="190" spans="1:19" ht="21" x14ac:dyDescent="0.25">
      <c r="A190" s="40" t="s">
        <v>314</v>
      </c>
    </row>
    <row r="193" spans="1:16" ht="42" x14ac:dyDescent="0.4">
      <c r="A193" s="40" t="s">
        <v>315</v>
      </c>
      <c r="M193" s="154" t="s">
        <v>316</v>
      </c>
      <c r="N193" s="154"/>
      <c r="O193" s="154"/>
      <c r="P193" s="154"/>
    </row>
    <row r="194" spans="1:16" ht="21" x14ac:dyDescent="0.4">
      <c r="A194" s="40"/>
      <c r="M194" s="116"/>
      <c r="N194" s="116"/>
      <c r="O194" s="116"/>
      <c r="P194" s="116"/>
    </row>
    <row r="195" spans="1:16" ht="21" x14ac:dyDescent="0.4">
      <c r="A195" s="40"/>
      <c r="M195" s="116"/>
      <c r="N195" s="116"/>
      <c r="O195" s="116"/>
      <c r="P195" s="116"/>
    </row>
    <row r="196" spans="1:16" ht="21" x14ac:dyDescent="0.4">
      <c r="A196" s="40"/>
      <c r="M196" s="116"/>
      <c r="N196" s="116"/>
      <c r="O196" s="116"/>
      <c r="P196" s="116"/>
    </row>
    <row r="197" spans="1:16" ht="21" x14ac:dyDescent="0.4">
      <c r="A197" s="40"/>
      <c r="M197" s="116"/>
      <c r="N197" s="116"/>
      <c r="O197" s="116"/>
      <c r="P197" s="116"/>
    </row>
    <row r="201" spans="1:16" ht="18" x14ac:dyDescent="0.35">
      <c r="A201" s="42" t="s">
        <v>317</v>
      </c>
    </row>
    <row r="202" spans="1:16" ht="18" x14ac:dyDescent="0.35">
      <c r="A202" s="42" t="s">
        <v>318</v>
      </c>
    </row>
  </sheetData>
  <autoFilter ref="E1:E202"/>
  <mergeCells count="6">
    <mergeCell ref="M1:P1"/>
    <mergeCell ref="M193:P193"/>
    <mergeCell ref="A2:P2"/>
    <mergeCell ref="A3:P3"/>
    <mergeCell ref="A187:D187"/>
    <mergeCell ref="M187:P187"/>
  </mergeCells>
  <pageMargins left="0.39370078740157483" right="0.39370078740157483" top="0.59055118110236227" bottom="0.43307086614173229" header="0.31496062992125984" footer="0.31496062992125984"/>
  <pageSetup paperSize="9" scale="71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6"/>
  <sheetViews>
    <sheetView view="pageBreakPreview" topLeftCell="A316" zoomScale="80" zoomScaleNormal="100" zoomScaleSheetLayoutView="80" workbookViewId="0">
      <selection activeCell="N333" sqref="N333"/>
    </sheetView>
  </sheetViews>
  <sheetFormatPr defaultRowHeight="13.2" x14ac:dyDescent="0.25"/>
  <cols>
    <col min="1" max="1" width="49" style="43" customWidth="1"/>
    <col min="2" max="2" width="5.6640625" style="132" customWidth="1"/>
    <col min="3" max="3" width="8.44140625" style="132" customWidth="1"/>
    <col min="4" max="4" width="6.33203125" style="132" customWidth="1"/>
    <col min="5" max="5" width="7.77734375" style="132" bestFit="1" customWidth="1"/>
    <col min="6" max="6" width="5.109375" style="132" customWidth="1"/>
    <col min="7" max="7" width="4.109375" style="132" customWidth="1"/>
    <col min="8" max="8" width="8.44140625" style="132" bestFit="1" customWidth="1"/>
    <col min="9" max="9" width="7.109375" style="132" customWidth="1"/>
    <col min="10" max="10" width="14.33203125" style="132" customWidth="1"/>
    <col min="11" max="11" width="12.109375" style="132" customWidth="1"/>
    <col min="12" max="12" width="9.33203125" style="132" customWidth="1"/>
    <col min="13" max="13" width="22.77734375" style="132" customWidth="1"/>
    <col min="14" max="15" width="22.6640625" style="132" customWidth="1"/>
    <col min="16" max="16" width="23.44140625" style="132" customWidth="1"/>
    <col min="17" max="17" width="22.44140625" style="2" customWidth="1"/>
    <col min="18" max="18" width="23.33203125" style="2" customWidth="1"/>
    <col min="19" max="19" width="18.109375" style="2" customWidth="1"/>
  </cols>
  <sheetData>
    <row r="1" spans="1:19" ht="15.6" x14ac:dyDescent="0.25">
      <c r="A1" s="118" t="s">
        <v>0</v>
      </c>
      <c r="B1" s="118" t="s">
        <v>0</v>
      </c>
      <c r="C1" s="118" t="s">
        <v>0</v>
      </c>
      <c r="D1" s="118" t="s">
        <v>0</v>
      </c>
      <c r="E1" s="118" t="s">
        <v>0</v>
      </c>
      <c r="F1" s="118" t="s">
        <v>0</v>
      </c>
      <c r="G1" s="118" t="s">
        <v>0</v>
      </c>
      <c r="H1" s="118" t="s">
        <v>0</v>
      </c>
      <c r="I1" s="118" t="s">
        <v>0</v>
      </c>
      <c r="J1" s="117"/>
      <c r="K1" s="117"/>
      <c r="L1" s="117"/>
      <c r="M1" s="158" t="s">
        <v>480</v>
      </c>
      <c r="N1" s="158"/>
      <c r="O1" s="158"/>
      <c r="P1" s="158"/>
    </row>
    <row r="2" spans="1:19" ht="33" customHeight="1" x14ac:dyDescent="0.25">
      <c r="A2" s="159" t="s">
        <v>481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</row>
    <row r="3" spans="1:19" ht="15.6" x14ac:dyDescent="0.25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9" ht="39.6" x14ac:dyDescent="0.25">
      <c r="A4" s="14" t="s">
        <v>167</v>
      </c>
      <c r="B4" s="14" t="s">
        <v>2</v>
      </c>
      <c r="C4" s="14" t="s">
        <v>178</v>
      </c>
      <c r="D4" s="14" t="s">
        <v>179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5" t="s">
        <v>8</v>
      </c>
      <c r="K4" s="15" t="s">
        <v>9</v>
      </c>
      <c r="L4" s="15" t="s">
        <v>10</v>
      </c>
      <c r="M4" s="119" t="s">
        <v>11</v>
      </c>
      <c r="N4" s="119" t="s">
        <v>483</v>
      </c>
      <c r="O4" s="119" t="s">
        <v>478</v>
      </c>
      <c r="P4" s="119" t="s">
        <v>482</v>
      </c>
    </row>
    <row r="5" spans="1:19" ht="15.6" x14ac:dyDescent="0.25">
      <c r="A5" s="14" t="s">
        <v>12</v>
      </c>
      <c r="B5" s="14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5" t="s">
        <v>168</v>
      </c>
      <c r="K5" s="15" t="s">
        <v>21</v>
      </c>
      <c r="L5" s="15" t="s">
        <v>22</v>
      </c>
      <c r="M5" s="14" t="s">
        <v>23</v>
      </c>
      <c r="N5" s="14" t="s">
        <v>24</v>
      </c>
      <c r="O5" s="14" t="s">
        <v>25</v>
      </c>
      <c r="P5" s="14" t="s">
        <v>222</v>
      </c>
    </row>
    <row r="6" spans="1:19" ht="15.6" x14ac:dyDescent="0.25">
      <c r="A6" s="17" t="s">
        <v>26</v>
      </c>
      <c r="B6" s="14" t="s">
        <v>0</v>
      </c>
      <c r="C6" s="14" t="s">
        <v>0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0</v>
      </c>
      <c r="J6" s="15" t="s">
        <v>0</v>
      </c>
      <c r="K6" s="44" t="s">
        <v>0</v>
      </c>
      <c r="L6" s="15" t="s">
        <v>0</v>
      </c>
      <c r="M6" s="114">
        <f>M7+M17+M167+M184+M207+M299+M322+M347</f>
        <v>7638874524.8700008</v>
      </c>
      <c r="N6" s="114">
        <f>N7+N17+N167+N184+N207+N299+N322+N347</f>
        <v>2154402812.04</v>
      </c>
      <c r="O6" s="114">
        <f>O7+O17+O167+O184+O207+O299+O322+O347</f>
        <v>2660116824.8499999</v>
      </c>
      <c r="P6" s="120">
        <f>O6/M6</f>
        <v>0.34823413006581228</v>
      </c>
      <c r="Q6" s="2">
        <f>M6+'Недвижимость мун.'!M6</f>
        <v>7694090076.8700008</v>
      </c>
      <c r="R6" s="2">
        <f>N6+'Недвижимость мун.'!N6</f>
        <v>2177807416.8299999</v>
      </c>
      <c r="S6" s="2">
        <f>P6+'Недвижимость мун.'!P6</f>
        <v>0.77211117090387182</v>
      </c>
    </row>
    <row r="7" spans="1:19" ht="31.2" x14ac:dyDescent="0.25">
      <c r="A7" s="17" t="s">
        <v>27</v>
      </c>
      <c r="B7" s="36" t="s">
        <v>28</v>
      </c>
      <c r="C7" s="36" t="s">
        <v>0</v>
      </c>
      <c r="D7" s="36" t="s">
        <v>0</v>
      </c>
      <c r="E7" s="36" t="s">
        <v>0</v>
      </c>
      <c r="F7" s="36" t="s">
        <v>0</v>
      </c>
      <c r="G7" s="36" t="s">
        <v>0</v>
      </c>
      <c r="H7" s="121" t="s">
        <v>0</v>
      </c>
      <c r="I7" s="121" t="s">
        <v>0</v>
      </c>
      <c r="J7" s="122" t="s">
        <v>0</v>
      </c>
      <c r="K7" s="123" t="s">
        <v>0</v>
      </c>
      <c r="L7" s="122" t="s">
        <v>0</v>
      </c>
      <c r="M7" s="114">
        <f t="shared" ref="M7:M13" si="0">M8</f>
        <v>117765252.53</v>
      </c>
      <c r="N7" s="114">
        <f t="shared" ref="N7:O14" si="1">N8</f>
        <v>23950193.82</v>
      </c>
      <c r="O7" s="114">
        <f t="shared" si="1"/>
        <v>31658197.460000001</v>
      </c>
      <c r="P7" s="120">
        <f t="shared" ref="P7:P57" si="2">O7/M7</f>
        <v>0.26882460471041969</v>
      </c>
      <c r="Q7" s="2">
        <f>Q6-9705500</f>
        <v>7684384576.8700008</v>
      </c>
    </row>
    <row r="8" spans="1:19" ht="31.2" x14ac:dyDescent="0.25">
      <c r="A8" s="17" t="s">
        <v>172</v>
      </c>
      <c r="B8" s="36" t="s">
        <v>28</v>
      </c>
      <c r="C8" s="36" t="s">
        <v>13</v>
      </c>
      <c r="D8" s="36" t="s">
        <v>0</v>
      </c>
      <c r="E8" s="36" t="s">
        <v>0</v>
      </c>
      <c r="F8" s="36" t="s">
        <v>0</v>
      </c>
      <c r="G8" s="36" t="s">
        <v>0</v>
      </c>
      <c r="H8" s="121" t="s">
        <v>0</v>
      </c>
      <c r="I8" s="121" t="s">
        <v>0</v>
      </c>
      <c r="J8" s="122" t="s">
        <v>0</v>
      </c>
      <c r="K8" s="123" t="s">
        <v>0</v>
      </c>
      <c r="L8" s="122" t="s">
        <v>0</v>
      </c>
      <c r="M8" s="114">
        <f t="shared" si="0"/>
        <v>117765252.53</v>
      </c>
      <c r="N8" s="114">
        <f t="shared" si="1"/>
        <v>23950193.82</v>
      </c>
      <c r="O8" s="114">
        <f t="shared" si="1"/>
        <v>31658197.460000001</v>
      </c>
      <c r="P8" s="120">
        <f t="shared" si="2"/>
        <v>0.26882460471041969</v>
      </c>
    </row>
    <row r="9" spans="1:19" ht="62.4" x14ac:dyDescent="0.25">
      <c r="A9" s="17" t="s">
        <v>283</v>
      </c>
      <c r="B9" s="36" t="s">
        <v>28</v>
      </c>
      <c r="C9" s="36" t="s">
        <v>13</v>
      </c>
      <c r="D9" s="36" t="s">
        <v>280</v>
      </c>
      <c r="E9" s="36" t="s">
        <v>0</v>
      </c>
      <c r="F9" s="36" t="s">
        <v>0</v>
      </c>
      <c r="G9" s="36" t="s">
        <v>0</v>
      </c>
      <c r="H9" s="121" t="s">
        <v>0</v>
      </c>
      <c r="I9" s="121" t="s">
        <v>0</v>
      </c>
      <c r="J9" s="122" t="s">
        <v>0</v>
      </c>
      <c r="K9" s="123" t="s">
        <v>0</v>
      </c>
      <c r="L9" s="122" t="s">
        <v>0</v>
      </c>
      <c r="M9" s="114">
        <f t="shared" si="0"/>
        <v>117765252.53</v>
      </c>
      <c r="N9" s="114">
        <f t="shared" si="1"/>
        <v>23950193.82</v>
      </c>
      <c r="O9" s="114">
        <f t="shared" si="1"/>
        <v>31658197.460000001</v>
      </c>
      <c r="P9" s="120">
        <f t="shared" si="2"/>
        <v>0.26882460471041969</v>
      </c>
    </row>
    <row r="10" spans="1:19" ht="31.2" x14ac:dyDescent="0.25">
      <c r="A10" s="17" t="s">
        <v>282</v>
      </c>
      <c r="B10" s="36" t="s">
        <v>28</v>
      </c>
      <c r="C10" s="36" t="s">
        <v>13</v>
      </c>
      <c r="D10" s="36" t="s">
        <v>280</v>
      </c>
      <c r="E10" s="36" t="s">
        <v>279</v>
      </c>
      <c r="F10" s="36" t="s">
        <v>0</v>
      </c>
      <c r="G10" s="36" t="s">
        <v>0</v>
      </c>
      <c r="H10" s="121" t="s">
        <v>0</v>
      </c>
      <c r="I10" s="121" t="s">
        <v>0</v>
      </c>
      <c r="J10" s="122" t="s">
        <v>0</v>
      </c>
      <c r="K10" s="123" t="s">
        <v>0</v>
      </c>
      <c r="L10" s="122" t="s">
        <v>0</v>
      </c>
      <c r="M10" s="114">
        <f t="shared" si="0"/>
        <v>117765252.53</v>
      </c>
      <c r="N10" s="114">
        <f t="shared" si="1"/>
        <v>23950193.82</v>
      </c>
      <c r="O10" s="114">
        <f t="shared" si="1"/>
        <v>31658197.460000001</v>
      </c>
      <c r="P10" s="120">
        <f t="shared" si="2"/>
        <v>0.26882460471041969</v>
      </c>
    </row>
    <row r="11" spans="1:19" ht="15.6" x14ac:dyDescent="0.25">
      <c r="A11" s="24" t="s">
        <v>100</v>
      </c>
      <c r="B11" s="36" t="s">
        <v>28</v>
      </c>
      <c r="C11" s="36" t="s">
        <v>13</v>
      </c>
      <c r="D11" s="36" t="s">
        <v>280</v>
      </c>
      <c r="E11" s="36" t="s">
        <v>279</v>
      </c>
      <c r="F11" s="36" t="s">
        <v>101</v>
      </c>
      <c r="G11" s="36" t="s">
        <v>0</v>
      </c>
      <c r="H11" s="36" t="s">
        <v>0</v>
      </c>
      <c r="I11" s="36" t="s">
        <v>0</v>
      </c>
      <c r="J11" s="37" t="s">
        <v>0</v>
      </c>
      <c r="K11" s="38" t="s">
        <v>0</v>
      </c>
      <c r="L11" s="37" t="s">
        <v>0</v>
      </c>
      <c r="M11" s="114">
        <f t="shared" si="0"/>
        <v>117765252.53</v>
      </c>
      <c r="N11" s="114">
        <f t="shared" si="1"/>
        <v>23950193.82</v>
      </c>
      <c r="O11" s="114">
        <f t="shared" si="1"/>
        <v>31658197.460000001</v>
      </c>
      <c r="P11" s="120">
        <f t="shared" si="2"/>
        <v>0.26882460471041969</v>
      </c>
    </row>
    <row r="12" spans="1:19" ht="31.2" x14ac:dyDescent="0.25">
      <c r="A12" s="24" t="s">
        <v>275</v>
      </c>
      <c r="B12" s="36" t="s">
        <v>28</v>
      </c>
      <c r="C12" s="36" t="s">
        <v>13</v>
      </c>
      <c r="D12" s="36" t="s">
        <v>280</v>
      </c>
      <c r="E12" s="36" t="s">
        <v>279</v>
      </c>
      <c r="F12" s="36" t="s">
        <v>101</v>
      </c>
      <c r="G12" s="36" t="s">
        <v>101</v>
      </c>
      <c r="H12" s="36" t="s">
        <v>0</v>
      </c>
      <c r="I12" s="36" t="s">
        <v>0</v>
      </c>
      <c r="J12" s="37" t="s">
        <v>0</v>
      </c>
      <c r="K12" s="38" t="s">
        <v>0</v>
      </c>
      <c r="L12" s="37" t="s">
        <v>0</v>
      </c>
      <c r="M12" s="114">
        <f t="shared" si="0"/>
        <v>117765252.53</v>
      </c>
      <c r="N12" s="114">
        <f t="shared" si="1"/>
        <v>23950193.82</v>
      </c>
      <c r="O12" s="114">
        <f t="shared" si="1"/>
        <v>31658197.460000001</v>
      </c>
      <c r="P12" s="120">
        <f t="shared" si="2"/>
        <v>0.26882460471041969</v>
      </c>
    </row>
    <row r="13" spans="1:19" ht="31.2" x14ac:dyDescent="0.25">
      <c r="A13" s="17" t="s">
        <v>281</v>
      </c>
      <c r="B13" s="36" t="s">
        <v>28</v>
      </c>
      <c r="C13" s="36" t="s">
        <v>13</v>
      </c>
      <c r="D13" s="36" t="s">
        <v>280</v>
      </c>
      <c r="E13" s="36" t="s">
        <v>279</v>
      </c>
      <c r="F13" s="36" t="s">
        <v>101</v>
      </c>
      <c r="G13" s="36" t="s">
        <v>101</v>
      </c>
      <c r="H13" s="36" t="s">
        <v>278</v>
      </c>
      <c r="I13" s="121" t="s">
        <v>0</v>
      </c>
      <c r="J13" s="122" t="s">
        <v>0</v>
      </c>
      <c r="K13" s="123" t="s">
        <v>0</v>
      </c>
      <c r="L13" s="122" t="s">
        <v>0</v>
      </c>
      <c r="M13" s="114">
        <f t="shared" si="0"/>
        <v>117765252.53</v>
      </c>
      <c r="N13" s="114">
        <f t="shared" si="1"/>
        <v>23950193.82</v>
      </c>
      <c r="O13" s="114">
        <f t="shared" si="1"/>
        <v>31658197.460000001</v>
      </c>
      <c r="P13" s="120">
        <f t="shared" si="2"/>
        <v>0.26882460471041969</v>
      </c>
    </row>
    <row r="14" spans="1:19" ht="62.4" x14ac:dyDescent="0.25">
      <c r="A14" s="17" t="s">
        <v>187</v>
      </c>
      <c r="B14" s="36" t="s">
        <v>28</v>
      </c>
      <c r="C14" s="36" t="s">
        <v>13</v>
      </c>
      <c r="D14" s="36" t="s">
        <v>280</v>
      </c>
      <c r="E14" s="36" t="s">
        <v>279</v>
      </c>
      <c r="F14" s="36" t="s">
        <v>101</v>
      </c>
      <c r="G14" s="36" t="s">
        <v>101</v>
      </c>
      <c r="H14" s="36" t="s">
        <v>278</v>
      </c>
      <c r="I14" s="36" t="s">
        <v>182</v>
      </c>
      <c r="J14" s="37" t="s">
        <v>0</v>
      </c>
      <c r="K14" s="38" t="s">
        <v>0</v>
      </c>
      <c r="L14" s="37" t="s">
        <v>0</v>
      </c>
      <c r="M14" s="114">
        <f>M15</f>
        <v>117765252.53</v>
      </c>
      <c r="N14" s="114">
        <f t="shared" si="1"/>
        <v>23950193.82</v>
      </c>
      <c r="O14" s="114">
        <f t="shared" si="1"/>
        <v>31658197.460000001</v>
      </c>
      <c r="P14" s="120">
        <f t="shared" si="2"/>
        <v>0.26882460471041969</v>
      </c>
    </row>
    <row r="15" spans="1:19" s="5" customFormat="1" ht="15.6" x14ac:dyDescent="0.25">
      <c r="A15" s="17" t="s">
        <v>164</v>
      </c>
      <c r="B15" s="36"/>
      <c r="C15" s="36"/>
      <c r="D15" s="36"/>
      <c r="E15" s="36"/>
      <c r="F15" s="36"/>
      <c r="G15" s="36"/>
      <c r="H15" s="36"/>
      <c r="I15" s="36"/>
      <c r="J15" s="37"/>
      <c r="K15" s="38"/>
      <c r="L15" s="37"/>
      <c r="M15" s="114">
        <f>M16</f>
        <v>117765252.53</v>
      </c>
      <c r="N15" s="114">
        <f t="shared" ref="N15:O15" si="3">N16</f>
        <v>23950193.82</v>
      </c>
      <c r="O15" s="114">
        <f t="shared" si="3"/>
        <v>31658197.460000001</v>
      </c>
      <c r="P15" s="120">
        <f t="shared" si="2"/>
        <v>0.26882460471041969</v>
      </c>
      <c r="Q15" s="6"/>
      <c r="R15" s="6"/>
      <c r="S15" s="6"/>
    </row>
    <row r="16" spans="1:19" ht="46.8" x14ac:dyDescent="0.25">
      <c r="A16" s="26" t="s">
        <v>344</v>
      </c>
      <c r="B16" s="14" t="s">
        <v>28</v>
      </c>
      <c r="C16" s="14" t="s">
        <v>13</v>
      </c>
      <c r="D16" s="14" t="s">
        <v>280</v>
      </c>
      <c r="E16" s="14" t="s">
        <v>279</v>
      </c>
      <c r="F16" s="14" t="s">
        <v>101</v>
      </c>
      <c r="G16" s="14" t="s">
        <v>101</v>
      </c>
      <c r="H16" s="14" t="s">
        <v>278</v>
      </c>
      <c r="I16" s="14" t="s">
        <v>182</v>
      </c>
      <c r="J16" s="15" t="s">
        <v>305</v>
      </c>
      <c r="K16" s="44">
        <v>1</v>
      </c>
      <c r="L16" s="15" t="s">
        <v>54</v>
      </c>
      <c r="M16" s="124">
        <v>117765252.53</v>
      </c>
      <c r="N16" s="124">
        <v>23950193.82</v>
      </c>
      <c r="O16" s="124">
        <v>31658197.460000001</v>
      </c>
      <c r="P16" s="120">
        <f t="shared" si="2"/>
        <v>0.26882460471041969</v>
      </c>
    </row>
    <row r="17" spans="1:19" ht="46.8" x14ac:dyDescent="0.25">
      <c r="A17" s="17" t="s">
        <v>277</v>
      </c>
      <c r="B17" s="36" t="s">
        <v>22</v>
      </c>
      <c r="C17" s="36" t="s">
        <v>0</v>
      </c>
      <c r="D17" s="36" t="s">
        <v>0</v>
      </c>
      <c r="E17" s="36" t="s">
        <v>0</v>
      </c>
      <c r="F17" s="36" t="s">
        <v>0</v>
      </c>
      <c r="G17" s="36" t="s">
        <v>0</v>
      </c>
      <c r="H17" s="121" t="s">
        <v>0</v>
      </c>
      <c r="I17" s="121" t="s">
        <v>0</v>
      </c>
      <c r="J17" s="122" t="s">
        <v>0</v>
      </c>
      <c r="K17" s="123" t="s">
        <v>0</v>
      </c>
      <c r="L17" s="122" t="s">
        <v>0</v>
      </c>
      <c r="M17" s="114">
        <f>M18+M95</f>
        <v>1424364464.1100001</v>
      </c>
      <c r="N17" s="114">
        <f>N18+N95</f>
        <v>501085577.75999999</v>
      </c>
      <c r="O17" s="114">
        <f>O18+O95</f>
        <v>541580888.19000006</v>
      </c>
      <c r="P17" s="120">
        <f t="shared" si="2"/>
        <v>0.38022634082520546</v>
      </c>
    </row>
    <row r="18" spans="1:19" ht="31.2" x14ac:dyDescent="0.25">
      <c r="A18" s="17" t="s">
        <v>171</v>
      </c>
      <c r="B18" s="36" t="s">
        <v>22</v>
      </c>
      <c r="C18" s="36" t="s">
        <v>12</v>
      </c>
      <c r="D18" s="36"/>
      <c r="E18" s="36"/>
      <c r="F18" s="36"/>
      <c r="G18" s="36"/>
      <c r="H18" s="121"/>
      <c r="I18" s="121"/>
      <c r="J18" s="122"/>
      <c r="K18" s="123"/>
      <c r="L18" s="122"/>
      <c r="M18" s="114">
        <f>M19</f>
        <v>680609734.49000001</v>
      </c>
      <c r="N18" s="114">
        <f t="shared" ref="N18:O21" si="4">N19</f>
        <v>314352750.74000001</v>
      </c>
      <c r="O18" s="114">
        <f t="shared" si="4"/>
        <v>350710404.66000003</v>
      </c>
      <c r="P18" s="120">
        <f t="shared" si="2"/>
        <v>0.51528855214331781</v>
      </c>
    </row>
    <row r="19" spans="1:19" ht="31.2" x14ac:dyDescent="0.25">
      <c r="A19" s="17" t="s">
        <v>276</v>
      </c>
      <c r="B19" s="36" t="s">
        <v>22</v>
      </c>
      <c r="C19" s="36" t="s">
        <v>12</v>
      </c>
      <c r="D19" s="36" t="s">
        <v>244</v>
      </c>
      <c r="E19" s="36" t="s">
        <v>0</v>
      </c>
      <c r="F19" s="36" t="s">
        <v>0</v>
      </c>
      <c r="G19" s="36" t="s">
        <v>0</v>
      </c>
      <c r="H19" s="121" t="s">
        <v>0</v>
      </c>
      <c r="I19" s="121" t="s">
        <v>0</v>
      </c>
      <c r="J19" s="122" t="s">
        <v>0</v>
      </c>
      <c r="K19" s="123" t="s">
        <v>0</v>
      </c>
      <c r="L19" s="122" t="s">
        <v>0</v>
      </c>
      <c r="M19" s="114">
        <f>M20</f>
        <v>680609734.49000001</v>
      </c>
      <c r="N19" s="114">
        <f t="shared" si="4"/>
        <v>314352750.74000001</v>
      </c>
      <c r="O19" s="114">
        <f t="shared" si="4"/>
        <v>350710404.66000003</v>
      </c>
      <c r="P19" s="120">
        <f t="shared" si="2"/>
        <v>0.51528855214331781</v>
      </c>
    </row>
    <row r="20" spans="1:19" ht="46.8" x14ac:dyDescent="0.25">
      <c r="A20" s="17" t="s">
        <v>237</v>
      </c>
      <c r="B20" s="36" t="s">
        <v>22</v>
      </c>
      <c r="C20" s="36" t="s">
        <v>12</v>
      </c>
      <c r="D20" s="36" t="s">
        <v>244</v>
      </c>
      <c r="E20" s="36" t="s">
        <v>234</v>
      </c>
      <c r="F20" s="36" t="s">
        <v>0</v>
      </c>
      <c r="G20" s="36" t="s">
        <v>0</v>
      </c>
      <c r="H20" s="121" t="s">
        <v>0</v>
      </c>
      <c r="I20" s="121" t="s">
        <v>0</v>
      </c>
      <c r="J20" s="122" t="s">
        <v>0</v>
      </c>
      <c r="K20" s="123" t="s">
        <v>0</v>
      </c>
      <c r="L20" s="122" t="s">
        <v>0</v>
      </c>
      <c r="M20" s="114">
        <f>M21</f>
        <v>680609734.49000001</v>
      </c>
      <c r="N20" s="114">
        <f t="shared" si="4"/>
        <v>314352750.74000001</v>
      </c>
      <c r="O20" s="114">
        <f t="shared" si="4"/>
        <v>350710404.66000003</v>
      </c>
      <c r="P20" s="120">
        <f t="shared" si="2"/>
        <v>0.51528855214331781</v>
      </c>
    </row>
    <row r="21" spans="1:19" ht="15.6" x14ac:dyDescent="0.25">
      <c r="A21" s="24" t="s">
        <v>100</v>
      </c>
      <c r="B21" s="36" t="s">
        <v>22</v>
      </c>
      <c r="C21" s="36" t="s">
        <v>12</v>
      </c>
      <c r="D21" s="36" t="s">
        <v>244</v>
      </c>
      <c r="E21" s="36" t="s">
        <v>234</v>
      </c>
      <c r="F21" s="36" t="s">
        <v>101</v>
      </c>
      <c r="G21" s="36" t="s">
        <v>0</v>
      </c>
      <c r="H21" s="36" t="s">
        <v>0</v>
      </c>
      <c r="I21" s="36" t="s">
        <v>0</v>
      </c>
      <c r="J21" s="37" t="s">
        <v>0</v>
      </c>
      <c r="K21" s="38" t="s">
        <v>0</v>
      </c>
      <c r="L21" s="37" t="s">
        <v>0</v>
      </c>
      <c r="M21" s="114">
        <f>M22</f>
        <v>680609734.49000001</v>
      </c>
      <c r="N21" s="114">
        <f t="shared" si="4"/>
        <v>314352750.74000001</v>
      </c>
      <c r="O21" s="114">
        <f t="shared" si="4"/>
        <v>350710404.66000003</v>
      </c>
      <c r="P21" s="120">
        <f t="shared" si="2"/>
        <v>0.51528855214331781</v>
      </c>
    </row>
    <row r="22" spans="1:19" ht="31.2" x14ac:dyDescent="0.25">
      <c r="A22" s="24" t="s">
        <v>275</v>
      </c>
      <c r="B22" s="36" t="s">
        <v>22</v>
      </c>
      <c r="C22" s="36" t="s">
        <v>12</v>
      </c>
      <c r="D22" s="36" t="s">
        <v>244</v>
      </c>
      <c r="E22" s="36" t="s">
        <v>234</v>
      </c>
      <c r="F22" s="36" t="s">
        <v>101</v>
      </c>
      <c r="G22" s="36" t="s">
        <v>101</v>
      </c>
      <c r="H22" s="36" t="s">
        <v>0</v>
      </c>
      <c r="I22" s="36" t="s">
        <v>0</v>
      </c>
      <c r="J22" s="37" t="s">
        <v>0</v>
      </c>
      <c r="K22" s="38" t="s">
        <v>0</v>
      </c>
      <c r="L22" s="37" t="s">
        <v>0</v>
      </c>
      <c r="M22" s="114">
        <f>M23+M29</f>
        <v>680609734.49000001</v>
      </c>
      <c r="N22" s="114">
        <f t="shared" ref="N22" si="5">N23+N29</f>
        <v>314352750.74000001</v>
      </c>
      <c r="O22" s="114">
        <f t="shared" ref="O22" si="6">O23+O29</f>
        <v>350710404.66000003</v>
      </c>
      <c r="P22" s="120">
        <f t="shared" si="2"/>
        <v>0.51528855214331781</v>
      </c>
    </row>
    <row r="23" spans="1:19" ht="46.8" x14ac:dyDescent="0.25">
      <c r="A23" s="17" t="s">
        <v>274</v>
      </c>
      <c r="B23" s="36" t="s">
        <v>22</v>
      </c>
      <c r="C23" s="36" t="s">
        <v>12</v>
      </c>
      <c r="D23" s="36" t="s">
        <v>244</v>
      </c>
      <c r="E23" s="36" t="s">
        <v>234</v>
      </c>
      <c r="F23" s="36" t="s">
        <v>101</v>
      </c>
      <c r="G23" s="36" t="s">
        <v>101</v>
      </c>
      <c r="H23" s="36" t="s">
        <v>192</v>
      </c>
      <c r="I23" s="121" t="s">
        <v>0</v>
      </c>
      <c r="J23" s="122" t="s">
        <v>0</v>
      </c>
      <c r="K23" s="123" t="s">
        <v>0</v>
      </c>
      <c r="L23" s="122" t="s">
        <v>0</v>
      </c>
      <c r="M23" s="114">
        <f t="shared" ref="M23:O25" si="7">M24</f>
        <v>10130572.01</v>
      </c>
      <c r="N23" s="114">
        <f t="shared" si="7"/>
        <v>4115901.01</v>
      </c>
      <c r="O23" s="114">
        <f t="shared" si="7"/>
        <v>5824770.2400000002</v>
      </c>
      <c r="P23" s="120">
        <f t="shared" si="2"/>
        <v>0.57496953126144357</v>
      </c>
    </row>
    <row r="24" spans="1:19" ht="62.4" x14ac:dyDescent="0.25">
      <c r="A24" s="17" t="s">
        <v>187</v>
      </c>
      <c r="B24" s="36" t="s">
        <v>22</v>
      </c>
      <c r="C24" s="36" t="s">
        <v>12</v>
      </c>
      <c r="D24" s="36" t="s">
        <v>244</v>
      </c>
      <c r="E24" s="36" t="s">
        <v>234</v>
      </c>
      <c r="F24" s="36" t="s">
        <v>101</v>
      </c>
      <c r="G24" s="36" t="s">
        <v>101</v>
      </c>
      <c r="H24" s="36" t="s">
        <v>192</v>
      </c>
      <c r="I24" s="36" t="s">
        <v>182</v>
      </c>
      <c r="J24" s="37" t="s">
        <v>0</v>
      </c>
      <c r="K24" s="38" t="s">
        <v>0</v>
      </c>
      <c r="L24" s="37" t="s">
        <v>0</v>
      </c>
      <c r="M24" s="114">
        <f>M25+M27</f>
        <v>10130572.01</v>
      </c>
      <c r="N24" s="114">
        <f t="shared" ref="N24" si="8">N25+N27</f>
        <v>4115901.01</v>
      </c>
      <c r="O24" s="114">
        <f t="shared" ref="O24" si="9">O25+O27</f>
        <v>5824770.2400000002</v>
      </c>
      <c r="P24" s="120">
        <f t="shared" si="2"/>
        <v>0.57496953126144357</v>
      </c>
      <c r="Q24" s="2">
        <v>6301695.9500000011</v>
      </c>
      <c r="R24" s="2">
        <v>3332286.87</v>
      </c>
      <c r="S24" s="2">
        <v>0</v>
      </c>
    </row>
    <row r="25" spans="1:19" s="8" customFormat="1" ht="43.2" customHeight="1" x14ac:dyDescent="0.25">
      <c r="A25" s="46" t="s">
        <v>191</v>
      </c>
      <c r="B25" s="47"/>
      <c r="C25" s="47"/>
      <c r="D25" s="47"/>
      <c r="E25" s="47"/>
      <c r="F25" s="47"/>
      <c r="G25" s="47"/>
      <c r="H25" s="47"/>
      <c r="I25" s="47"/>
      <c r="J25" s="48"/>
      <c r="K25" s="49"/>
      <c r="L25" s="48"/>
      <c r="M25" s="125">
        <f>M26</f>
        <v>4115901.01</v>
      </c>
      <c r="N25" s="125">
        <f t="shared" si="7"/>
        <v>4115901.01</v>
      </c>
      <c r="O25" s="125">
        <f t="shared" si="7"/>
        <v>4115901.01</v>
      </c>
      <c r="P25" s="120">
        <f t="shared" si="2"/>
        <v>1</v>
      </c>
    </row>
    <row r="26" spans="1:19" s="9" customFormat="1" ht="58.2" customHeight="1" x14ac:dyDescent="0.25">
      <c r="A26" s="50" t="s">
        <v>432</v>
      </c>
      <c r="B26" s="51" t="s">
        <v>22</v>
      </c>
      <c r="C26" s="51">
        <v>1</v>
      </c>
      <c r="D26" s="52" t="s">
        <v>244</v>
      </c>
      <c r="E26" s="51">
        <v>812</v>
      </c>
      <c r="F26" s="52" t="s">
        <v>101</v>
      </c>
      <c r="G26" s="52" t="s">
        <v>101</v>
      </c>
      <c r="H26" s="51">
        <v>11270</v>
      </c>
      <c r="I26" s="51">
        <v>522</v>
      </c>
      <c r="J26" s="53" t="s">
        <v>291</v>
      </c>
      <c r="K26" s="54">
        <v>65</v>
      </c>
      <c r="L26" s="53">
        <v>2023</v>
      </c>
      <c r="M26" s="58">
        <v>4115901.01</v>
      </c>
      <c r="N26" s="58">
        <v>4115901.01</v>
      </c>
      <c r="O26" s="58">
        <v>4115901.01</v>
      </c>
      <c r="P26" s="120">
        <f t="shared" si="2"/>
        <v>1</v>
      </c>
    </row>
    <row r="27" spans="1:19" s="8" customFormat="1" ht="15.6" x14ac:dyDescent="0.25">
      <c r="A27" s="46" t="s">
        <v>160</v>
      </c>
      <c r="B27" s="47"/>
      <c r="C27" s="47"/>
      <c r="D27" s="47"/>
      <c r="E27" s="47"/>
      <c r="F27" s="47"/>
      <c r="G27" s="47"/>
      <c r="H27" s="47"/>
      <c r="I27" s="47"/>
      <c r="J27" s="48"/>
      <c r="K27" s="49"/>
      <c r="L27" s="48"/>
      <c r="M27" s="125">
        <f>M28</f>
        <v>6014671</v>
      </c>
      <c r="N27" s="125">
        <f t="shared" ref="N27:O27" si="10">N28</f>
        <v>0</v>
      </c>
      <c r="O27" s="125">
        <f t="shared" si="10"/>
        <v>1708869.23</v>
      </c>
      <c r="P27" s="120">
        <f t="shared" si="2"/>
        <v>0.28411682534256655</v>
      </c>
    </row>
    <row r="28" spans="1:19" s="9" customFormat="1" ht="58.2" customHeight="1" x14ac:dyDescent="0.25">
      <c r="A28" s="55" t="s">
        <v>412</v>
      </c>
      <c r="B28" s="51" t="s">
        <v>22</v>
      </c>
      <c r="C28" s="51">
        <v>1</v>
      </c>
      <c r="D28" s="51" t="s">
        <v>244</v>
      </c>
      <c r="E28" s="51">
        <v>812</v>
      </c>
      <c r="F28" s="51" t="s">
        <v>101</v>
      </c>
      <c r="G28" s="51" t="s">
        <v>101</v>
      </c>
      <c r="H28" s="51">
        <v>11270</v>
      </c>
      <c r="I28" s="51">
        <v>522</v>
      </c>
      <c r="J28" s="53" t="s">
        <v>215</v>
      </c>
      <c r="K28" s="54">
        <v>1958</v>
      </c>
      <c r="L28" s="53">
        <v>2023</v>
      </c>
      <c r="M28" s="58">
        <v>6014671</v>
      </c>
      <c r="N28" s="58">
        <v>0</v>
      </c>
      <c r="O28" s="58">
        <v>1708869.23</v>
      </c>
      <c r="P28" s="120">
        <f t="shared" si="2"/>
        <v>0.28411682534256655</v>
      </c>
    </row>
    <row r="29" spans="1:19" ht="46.8" x14ac:dyDescent="0.25">
      <c r="A29" s="17" t="s">
        <v>274</v>
      </c>
      <c r="B29" s="36" t="s">
        <v>22</v>
      </c>
      <c r="C29" s="36" t="s">
        <v>12</v>
      </c>
      <c r="D29" s="36" t="s">
        <v>244</v>
      </c>
      <c r="E29" s="36" t="s">
        <v>234</v>
      </c>
      <c r="F29" s="36" t="s">
        <v>101</v>
      </c>
      <c r="G29" s="36" t="s">
        <v>101</v>
      </c>
      <c r="H29" s="36" t="s">
        <v>243</v>
      </c>
      <c r="I29" s="121" t="s">
        <v>0</v>
      </c>
      <c r="J29" s="122" t="s">
        <v>0</v>
      </c>
      <c r="K29" s="123" t="s">
        <v>0</v>
      </c>
      <c r="L29" s="122" t="s">
        <v>0</v>
      </c>
      <c r="M29" s="114">
        <f>M30</f>
        <v>670479162.48000002</v>
      </c>
      <c r="N29" s="114">
        <f t="shared" ref="N29:O29" si="11">N30</f>
        <v>310236849.73000002</v>
      </c>
      <c r="O29" s="114">
        <f t="shared" si="11"/>
        <v>344885634.42000002</v>
      </c>
      <c r="P29" s="120">
        <f t="shared" si="2"/>
        <v>0.51438680531744008</v>
      </c>
    </row>
    <row r="30" spans="1:19" ht="62.4" x14ac:dyDescent="0.25">
      <c r="A30" s="17" t="s">
        <v>187</v>
      </c>
      <c r="B30" s="36" t="s">
        <v>22</v>
      </c>
      <c r="C30" s="36" t="s">
        <v>12</v>
      </c>
      <c r="D30" s="36" t="s">
        <v>244</v>
      </c>
      <c r="E30" s="36" t="s">
        <v>234</v>
      </c>
      <c r="F30" s="36" t="s">
        <v>101</v>
      </c>
      <c r="G30" s="36" t="s">
        <v>101</v>
      </c>
      <c r="H30" s="36" t="s">
        <v>243</v>
      </c>
      <c r="I30" s="36" t="s">
        <v>182</v>
      </c>
      <c r="J30" s="37" t="s">
        <v>0</v>
      </c>
      <c r="K30" s="38" t="s">
        <v>0</v>
      </c>
      <c r="L30" s="37" t="s">
        <v>0</v>
      </c>
      <c r="M30" s="114">
        <f>M31+M34+M39+M41+M44+M48+M50+M52+M55+M58+M60+M62+M64+M67+M70+M73+M77+M82+M84+M86+M89+M91+M93</f>
        <v>670479162.48000002</v>
      </c>
      <c r="N30" s="114">
        <f t="shared" ref="N30:P30" si="12">N31+N34+N39+N41+N44+N48+N50+N52+N55+N58+N60+N62+N64+N67+N70+N73+N77+N82+N84+N86+N89+N91+N93</f>
        <v>310236849.73000002</v>
      </c>
      <c r="O30" s="114">
        <f t="shared" si="12"/>
        <v>344885634.42000002</v>
      </c>
      <c r="P30" s="114">
        <f t="shared" si="12"/>
        <v>14.305259015209788</v>
      </c>
      <c r="Q30" s="2">
        <v>6301695.9500000011</v>
      </c>
      <c r="R30" s="2">
        <v>3332286.87</v>
      </c>
      <c r="S30" s="2">
        <v>0</v>
      </c>
    </row>
    <row r="31" spans="1:19" ht="15.6" x14ac:dyDescent="0.25">
      <c r="A31" s="17" t="s">
        <v>156</v>
      </c>
      <c r="B31" s="36" t="s">
        <v>0</v>
      </c>
      <c r="C31" s="36" t="s">
        <v>0</v>
      </c>
      <c r="D31" s="36" t="s">
        <v>0</v>
      </c>
      <c r="E31" s="36" t="s">
        <v>0</v>
      </c>
      <c r="F31" s="36" t="s">
        <v>0</v>
      </c>
      <c r="G31" s="36" t="s">
        <v>0</v>
      </c>
      <c r="H31" s="36" t="s">
        <v>0</v>
      </c>
      <c r="I31" s="36" t="s">
        <v>0</v>
      </c>
      <c r="J31" s="37" t="s">
        <v>0</v>
      </c>
      <c r="K31" s="38" t="s">
        <v>0</v>
      </c>
      <c r="L31" s="37" t="s">
        <v>0</v>
      </c>
      <c r="M31" s="114">
        <f>SUM(M32:M33)</f>
        <v>7780020.5399999991</v>
      </c>
      <c r="N31" s="114">
        <f>SUM(N32:N33)</f>
        <v>6193844.0899999999</v>
      </c>
      <c r="O31" s="114">
        <f>SUM(O32:O33)</f>
        <v>6193844.0899999999</v>
      </c>
      <c r="P31" s="120">
        <f t="shared" si="2"/>
        <v>0.79612181717967556</v>
      </c>
    </row>
    <row r="32" spans="1:19" s="8" customFormat="1" ht="67.95" customHeight="1" x14ac:dyDescent="0.25">
      <c r="A32" s="56" t="s">
        <v>427</v>
      </c>
      <c r="B32" s="52">
        <v>12</v>
      </c>
      <c r="C32" s="52">
        <v>1</v>
      </c>
      <c r="D32" s="52" t="s">
        <v>244</v>
      </c>
      <c r="E32" s="52">
        <v>812</v>
      </c>
      <c r="F32" s="52" t="s">
        <v>101</v>
      </c>
      <c r="G32" s="52" t="s">
        <v>101</v>
      </c>
      <c r="H32" s="52" t="s">
        <v>243</v>
      </c>
      <c r="I32" s="52" t="s">
        <v>182</v>
      </c>
      <c r="J32" s="53" t="s">
        <v>291</v>
      </c>
      <c r="K32" s="54">
        <v>160</v>
      </c>
      <c r="L32" s="53">
        <v>2023</v>
      </c>
      <c r="M32" s="58">
        <v>4547187.5999999996</v>
      </c>
      <c r="N32" s="58">
        <v>3339479.68</v>
      </c>
      <c r="O32" s="58">
        <v>3339479.68</v>
      </c>
      <c r="P32" s="120">
        <f t="shared" si="2"/>
        <v>0.73440552133806847</v>
      </c>
    </row>
    <row r="33" spans="1:19" s="8" customFormat="1" ht="54" customHeight="1" x14ac:dyDescent="0.25">
      <c r="A33" s="56" t="s">
        <v>428</v>
      </c>
      <c r="B33" s="52">
        <v>12</v>
      </c>
      <c r="C33" s="52">
        <v>1</v>
      </c>
      <c r="D33" s="52" t="s">
        <v>244</v>
      </c>
      <c r="E33" s="52">
        <v>812</v>
      </c>
      <c r="F33" s="52" t="s">
        <v>101</v>
      </c>
      <c r="G33" s="52" t="s">
        <v>101</v>
      </c>
      <c r="H33" s="52" t="s">
        <v>243</v>
      </c>
      <c r="I33" s="52" t="s">
        <v>182</v>
      </c>
      <c r="J33" s="53" t="s">
        <v>291</v>
      </c>
      <c r="K33" s="54">
        <v>160</v>
      </c>
      <c r="L33" s="53">
        <v>2023</v>
      </c>
      <c r="M33" s="58">
        <v>3232832.94</v>
      </c>
      <c r="N33" s="58">
        <v>2854364.41</v>
      </c>
      <c r="O33" s="58">
        <v>2854364.41</v>
      </c>
      <c r="P33" s="120">
        <f t="shared" si="2"/>
        <v>0.88292975943260465</v>
      </c>
    </row>
    <row r="34" spans="1:19" ht="15.6" x14ac:dyDescent="0.25">
      <c r="A34" s="17" t="s">
        <v>288</v>
      </c>
      <c r="B34" s="36" t="s">
        <v>0</v>
      </c>
      <c r="C34" s="36" t="s">
        <v>0</v>
      </c>
      <c r="D34" s="36" t="s">
        <v>0</v>
      </c>
      <c r="E34" s="36" t="s">
        <v>0</v>
      </c>
      <c r="F34" s="36" t="s">
        <v>0</v>
      </c>
      <c r="G34" s="36" t="s">
        <v>0</v>
      </c>
      <c r="H34" s="36" t="s">
        <v>0</v>
      </c>
      <c r="I34" s="36" t="s">
        <v>0</v>
      </c>
      <c r="J34" s="37" t="s">
        <v>0</v>
      </c>
      <c r="K34" s="38"/>
      <c r="L34" s="37" t="s">
        <v>0</v>
      </c>
      <c r="M34" s="114">
        <f>M35+M36+M37+M38</f>
        <v>81275409.449999988</v>
      </c>
      <c r="N34" s="114">
        <f t="shared" ref="N34:P34" si="13">N35+N36+N37+N38</f>
        <v>20803131.670000002</v>
      </c>
      <c r="O34" s="114">
        <f t="shared" si="13"/>
        <v>25217830.650000002</v>
      </c>
      <c r="P34" s="114">
        <f t="shared" si="13"/>
        <v>1.0387032874860702</v>
      </c>
    </row>
    <row r="35" spans="1:19" s="4" customFormat="1" ht="46.8" x14ac:dyDescent="0.25">
      <c r="A35" s="26" t="s">
        <v>258</v>
      </c>
      <c r="B35" s="14" t="s">
        <v>22</v>
      </c>
      <c r="C35" s="14" t="s">
        <v>12</v>
      </c>
      <c r="D35" s="14" t="s">
        <v>244</v>
      </c>
      <c r="E35" s="14" t="s">
        <v>234</v>
      </c>
      <c r="F35" s="14" t="s">
        <v>101</v>
      </c>
      <c r="G35" s="14" t="s">
        <v>101</v>
      </c>
      <c r="H35" s="14" t="s">
        <v>243</v>
      </c>
      <c r="I35" s="14" t="s">
        <v>182</v>
      </c>
      <c r="J35" s="15" t="s">
        <v>215</v>
      </c>
      <c r="K35" s="44">
        <v>10522</v>
      </c>
      <c r="L35" s="15" t="s">
        <v>54</v>
      </c>
      <c r="M35" s="124">
        <v>32450551.34</v>
      </c>
      <c r="N35" s="124">
        <v>11564384.67</v>
      </c>
      <c r="O35" s="124">
        <v>11564384.67</v>
      </c>
      <c r="P35" s="120">
        <f t="shared" si="2"/>
        <v>0.35636943572497093</v>
      </c>
      <c r="Q35" s="7"/>
      <c r="R35" s="7"/>
      <c r="S35" s="7"/>
    </row>
    <row r="36" spans="1:19" s="8" customFormat="1" ht="55.2" customHeight="1" x14ac:dyDescent="0.25">
      <c r="A36" s="57" t="s">
        <v>257</v>
      </c>
      <c r="B36" s="51" t="s">
        <v>22</v>
      </c>
      <c r="C36" s="51" t="s">
        <v>12</v>
      </c>
      <c r="D36" s="51" t="s">
        <v>244</v>
      </c>
      <c r="E36" s="51" t="s">
        <v>234</v>
      </c>
      <c r="F36" s="51" t="s">
        <v>101</v>
      </c>
      <c r="G36" s="51" t="s">
        <v>101</v>
      </c>
      <c r="H36" s="51" t="s">
        <v>243</v>
      </c>
      <c r="I36" s="51" t="s">
        <v>182</v>
      </c>
      <c r="J36" s="53" t="s">
        <v>284</v>
      </c>
      <c r="K36" s="53">
        <v>4.2380000000000001E-2</v>
      </c>
      <c r="L36" s="53">
        <v>2023</v>
      </c>
      <c r="M36" s="58">
        <v>8751456.5999999996</v>
      </c>
      <c r="N36" s="58">
        <v>175681.28</v>
      </c>
      <c r="O36" s="58">
        <v>175681.28</v>
      </c>
      <c r="P36" s="120">
        <f t="shared" si="2"/>
        <v>2.0074518794962658E-2</v>
      </c>
    </row>
    <row r="37" spans="1:19" s="4" customFormat="1" ht="46.8" x14ac:dyDescent="0.25">
      <c r="A37" s="26" t="s">
        <v>256</v>
      </c>
      <c r="B37" s="14" t="s">
        <v>22</v>
      </c>
      <c r="C37" s="14" t="s">
        <v>12</v>
      </c>
      <c r="D37" s="14" t="s">
        <v>244</v>
      </c>
      <c r="E37" s="14" t="s">
        <v>234</v>
      </c>
      <c r="F37" s="14" t="s">
        <v>101</v>
      </c>
      <c r="G37" s="14" t="s">
        <v>101</v>
      </c>
      <c r="H37" s="14" t="s">
        <v>243</v>
      </c>
      <c r="I37" s="14" t="s">
        <v>182</v>
      </c>
      <c r="J37" s="15" t="s">
        <v>215</v>
      </c>
      <c r="K37" s="44">
        <v>5124</v>
      </c>
      <c r="L37" s="15" t="s">
        <v>54</v>
      </c>
      <c r="M37" s="124">
        <v>24809841.41</v>
      </c>
      <c r="N37" s="124">
        <v>8756554.4700000007</v>
      </c>
      <c r="O37" s="124">
        <v>8756554.4700000007</v>
      </c>
      <c r="P37" s="120">
        <f t="shared" si="2"/>
        <v>0.3529468135362821</v>
      </c>
      <c r="Q37" s="7"/>
      <c r="R37" s="7"/>
      <c r="S37" s="7"/>
    </row>
    <row r="38" spans="1:19" s="9" customFormat="1" ht="64.5" customHeight="1" x14ac:dyDescent="0.25">
      <c r="A38" s="55" t="s">
        <v>247</v>
      </c>
      <c r="B38" s="51" t="s">
        <v>22</v>
      </c>
      <c r="C38" s="51" t="s">
        <v>12</v>
      </c>
      <c r="D38" s="51" t="s">
        <v>244</v>
      </c>
      <c r="E38" s="51" t="s">
        <v>234</v>
      </c>
      <c r="F38" s="51" t="s">
        <v>101</v>
      </c>
      <c r="G38" s="51" t="s">
        <v>101</v>
      </c>
      <c r="H38" s="51" t="s">
        <v>243</v>
      </c>
      <c r="I38" s="51" t="s">
        <v>182</v>
      </c>
      <c r="J38" s="59" t="s">
        <v>284</v>
      </c>
      <c r="K38" s="59">
        <v>5.7099999999999998E-2</v>
      </c>
      <c r="L38" s="53">
        <v>2023</v>
      </c>
      <c r="M38" s="58">
        <v>15263560.1</v>
      </c>
      <c r="N38" s="58">
        <v>306511.25</v>
      </c>
      <c r="O38" s="58">
        <v>4721210.2300000004</v>
      </c>
      <c r="P38" s="120">
        <f t="shared" si="2"/>
        <v>0.30931251942985444</v>
      </c>
    </row>
    <row r="39" spans="1:19" ht="15.6" x14ac:dyDescent="0.25">
      <c r="A39" s="17" t="s">
        <v>157</v>
      </c>
      <c r="B39" s="36" t="s">
        <v>0</v>
      </c>
      <c r="C39" s="36" t="s">
        <v>0</v>
      </c>
      <c r="D39" s="36" t="s">
        <v>0</v>
      </c>
      <c r="E39" s="36" t="s">
        <v>0</v>
      </c>
      <c r="F39" s="36" t="s">
        <v>0</v>
      </c>
      <c r="G39" s="36" t="s">
        <v>0</v>
      </c>
      <c r="H39" s="36" t="s">
        <v>0</v>
      </c>
      <c r="I39" s="36" t="s">
        <v>0</v>
      </c>
      <c r="J39" s="37" t="s">
        <v>0</v>
      </c>
      <c r="K39" s="38" t="s">
        <v>0</v>
      </c>
      <c r="L39" s="37" t="s">
        <v>0</v>
      </c>
      <c r="M39" s="114">
        <f>M40</f>
        <v>31824118.120000001</v>
      </c>
      <c r="N39" s="114">
        <f t="shared" ref="N39:P39" si="14">N40</f>
        <v>4756269.1900000004</v>
      </c>
      <c r="O39" s="114">
        <f t="shared" si="14"/>
        <v>4756269.1900000004</v>
      </c>
      <c r="P39" s="114">
        <f t="shared" si="14"/>
        <v>0.14945486225464022</v>
      </c>
    </row>
    <row r="40" spans="1:19" s="4" customFormat="1" ht="46.8" x14ac:dyDescent="0.25">
      <c r="A40" s="26" t="s">
        <v>273</v>
      </c>
      <c r="B40" s="14" t="s">
        <v>22</v>
      </c>
      <c r="C40" s="14" t="s">
        <v>12</v>
      </c>
      <c r="D40" s="14" t="s">
        <v>244</v>
      </c>
      <c r="E40" s="14" t="s">
        <v>234</v>
      </c>
      <c r="F40" s="14" t="s">
        <v>101</v>
      </c>
      <c r="G40" s="14" t="s">
        <v>101</v>
      </c>
      <c r="H40" s="14" t="s">
        <v>243</v>
      </c>
      <c r="I40" s="14" t="s">
        <v>182</v>
      </c>
      <c r="J40" s="15" t="s">
        <v>215</v>
      </c>
      <c r="K40" s="44">
        <v>6062</v>
      </c>
      <c r="L40" s="15" t="s">
        <v>54</v>
      </c>
      <c r="M40" s="124">
        <v>31824118.120000001</v>
      </c>
      <c r="N40" s="124">
        <v>4756269.1900000004</v>
      </c>
      <c r="O40" s="124">
        <v>4756269.1900000004</v>
      </c>
      <c r="P40" s="120">
        <f t="shared" si="2"/>
        <v>0.14945486225464022</v>
      </c>
      <c r="Q40" s="7"/>
      <c r="R40" s="7"/>
      <c r="S40" s="7"/>
    </row>
    <row r="41" spans="1:19" ht="15.6" x14ac:dyDescent="0.25">
      <c r="A41" s="17" t="s">
        <v>294</v>
      </c>
      <c r="B41" s="36" t="s">
        <v>0</v>
      </c>
      <c r="C41" s="36" t="s">
        <v>0</v>
      </c>
      <c r="D41" s="36" t="s">
        <v>0</v>
      </c>
      <c r="E41" s="36" t="s">
        <v>0</v>
      </c>
      <c r="F41" s="36" t="s">
        <v>0</v>
      </c>
      <c r="G41" s="36" t="s">
        <v>0</v>
      </c>
      <c r="H41" s="36" t="s">
        <v>0</v>
      </c>
      <c r="I41" s="36" t="s">
        <v>0</v>
      </c>
      <c r="J41" s="37" t="s">
        <v>0</v>
      </c>
      <c r="K41" s="38" t="s">
        <v>0</v>
      </c>
      <c r="L41" s="37" t="s">
        <v>0</v>
      </c>
      <c r="M41" s="114">
        <f>M42+M43</f>
        <v>8830111.5299999993</v>
      </c>
      <c r="N41" s="114">
        <f t="shared" ref="N41" si="15">N42+N43</f>
        <v>5510958.7100000009</v>
      </c>
      <c r="O41" s="114">
        <f t="shared" ref="O41" si="16">O42+O43</f>
        <v>5510958.7100000009</v>
      </c>
      <c r="P41" s="120">
        <f t="shared" si="2"/>
        <v>0.6241097511935958</v>
      </c>
    </row>
    <row r="42" spans="1:19" s="4" customFormat="1" ht="31.2" x14ac:dyDescent="0.25">
      <c r="A42" s="26" t="s">
        <v>269</v>
      </c>
      <c r="B42" s="14" t="s">
        <v>22</v>
      </c>
      <c r="C42" s="14" t="s">
        <v>12</v>
      </c>
      <c r="D42" s="14" t="s">
        <v>244</v>
      </c>
      <c r="E42" s="14" t="s">
        <v>234</v>
      </c>
      <c r="F42" s="14" t="s">
        <v>101</v>
      </c>
      <c r="G42" s="14" t="s">
        <v>101</v>
      </c>
      <c r="H42" s="14" t="s">
        <v>243</v>
      </c>
      <c r="I42" s="14" t="s">
        <v>182</v>
      </c>
      <c r="J42" s="15" t="s">
        <v>215</v>
      </c>
      <c r="K42" s="44">
        <v>1603</v>
      </c>
      <c r="L42" s="15" t="s">
        <v>54</v>
      </c>
      <c r="M42" s="124">
        <v>7922150.6399999997</v>
      </c>
      <c r="N42" s="124">
        <v>5408533.9800000004</v>
      </c>
      <c r="O42" s="124">
        <v>5408533.9800000004</v>
      </c>
      <c r="P42" s="120">
        <f t="shared" si="2"/>
        <v>0.68271031766192225</v>
      </c>
      <c r="Q42" s="7"/>
      <c r="R42" s="7"/>
      <c r="S42" s="7"/>
    </row>
    <row r="43" spans="1:19" s="8" customFormat="1" ht="43.95" customHeight="1" x14ac:dyDescent="0.25">
      <c r="A43" s="56" t="s">
        <v>429</v>
      </c>
      <c r="B43" s="52">
        <v>12</v>
      </c>
      <c r="C43" s="52">
        <v>1</v>
      </c>
      <c r="D43" s="52" t="s">
        <v>244</v>
      </c>
      <c r="E43" s="52">
        <v>812</v>
      </c>
      <c r="F43" s="52" t="s">
        <v>101</v>
      </c>
      <c r="G43" s="52" t="s">
        <v>101</v>
      </c>
      <c r="H43" s="52" t="s">
        <v>243</v>
      </c>
      <c r="I43" s="52" t="s">
        <v>182</v>
      </c>
      <c r="J43" s="53" t="s">
        <v>291</v>
      </c>
      <c r="K43" s="54">
        <v>10</v>
      </c>
      <c r="L43" s="53">
        <v>2023</v>
      </c>
      <c r="M43" s="58">
        <v>907960.89</v>
      </c>
      <c r="N43" s="58">
        <v>102424.73</v>
      </c>
      <c r="O43" s="58">
        <v>102424.73</v>
      </c>
      <c r="P43" s="120">
        <f t="shared" si="2"/>
        <v>0.11280742499822871</v>
      </c>
    </row>
    <row r="44" spans="1:19" ht="15.6" x14ac:dyDescent="0.25">
      <c r="A44" s="17" t="s">
        <v>159</v>
      </c>
      <c r="B44" s="36" t="s">
        <v>0</v>
      </c>
      <c r="C44" s="36" t="s">
        <v>0</v>
      </c>
      <c r="D44" s="36" t="s">
        <v>0</v>
      </c>
      <c r="E44" s="36" t="s">
        <v>0</v>
      </c>
      <c r="F44" s="36" t="s">
        <v>0</v>
      </c>
      <c r="G44" s="36" t="s">
        <v>0</v>
      </c>
      <c r="H44" s="36" t="s">
        <v>0</v>
      </c>
      <c r="I44" s="36" t="s">
        <v>0</v>
      </c>
      <c r="J44" s="37" t="s">
        <v>0</v>
      </c>
      <c r="K44" s="38" t="s">
        <v>0</v>
      </c>
      <c r="L44" s="37" t="s">
        <v>0</v>
      </c>
      <c r="M44" s="114">
        <f>M45+M46+M47</f>
        <v>50099121.969999999</v>
      </c>
      <c r="N44" s="114">
        <f t="shared" ref="N44" si="17">N45+N46+N47</f>
        <v>18964587.920000002</v>
      </c>
      <c r="O44" s="114">
        <f t="shared" ref="O44" si="18">O45+O46+O47</f>
        <v>18964587.920000002</v>
      </c>
      <c r="P44" s="120">
        <f t="shared" si="2"/>
        <v>0.3785413231664268</v>
      </c>
    </row>
    <row r="45" spans="1:19" s="9" customFormat="1" ht="64.5" customHeight="1" x14ac:dyDescent="0.25">
      <c r="A45" s="55" t="s">
        <v>433</v>
      </c>
      <c r="B45" s="51" t="s">
        <v>22</v>
      </c>
      <c r="C45" s="51" t="s">
        <v>12</v>
      </c>
      <c r="D45" s="51" t="s">
        <v>244</v>
      </c>
      <c r="E45" s="51" t="s">
        <v>234</v>
      </c>
      <c r="F45" s="51" t="s">
        <v>101</v>
      </c>
      <c r="G45" s="51" t="s">
        <v>101</v>
      </c>
      <c r="H45" s="51" t="s">
        <v>243</v>
      </c>
      <c r="I45" s="51" t="s">
        <v>182</v>
      </c>
      <c r="J45" s="59" t="s">
        <v>284</v>
      </c>
      <c r="K45" s="59">
        <v>0.19</v>
      </c>
      <c r="L45" s="53">
        <v>2023</v>
      </c>
      <c r="M45" s="58">
        <v>21134408.890000001</v>
      </c>
      <c r="N45" s="58">
        <v>5086509.97</v>
      </c>
      <c r="O45" s="58">
        <v>5086509.97</v>
      </c>
      <c r="P45" s="120">
        <f t="shared" si="2"/>
        <v>0.24067434279681904</v>
      </c>
    </row>
    <row r="46" spans="1:19" s="4" customFormat="1" ht="46.8" x14ac:dyDescent="0.25">
      <c r="A46" s="26" t="s">
        <v>268</v>
      </c>
      <c r="B46" s="14" t="s">
        <v>22</v>
      </c>
      <c r="C46" s="14" t="s">
        <v>12</v>
      </c>
      <c r="D46" s="14" t="s">
        <v>244</v>
      </c>
      <c r="E46" s="14" t="s">
        <v>234</v>
      </c>
      <c r="F46" s="14" t="s">
        <v>101</v>
      </c>
      <c r="G46" s="14" t="s">
        <v>101</v>
      </c>
      <c r="H46" s="14" t="s">
        <v>243</v>
      </c>
      <c r="I46" s="14" t="s">
        <v>182</v>
      </c>
      <c r="J46" s="15" t="s">
        <v>215</v>
      </c>
      <c r="K46" s="44">
        <v>1591</v>
      </c>
      <c r="L46" s="15" t="s">
        <v>54</v>
      </c>
      <c r="M46" s="124">
        <v>8883459.7799999993</v>
      </c>
      <c r="N46" s="124">
        <v>4807554.1399999997</v>
      </c>
      <c r="O46" s="124">
        <v>4807554.1399999997</v>
      </c>
      <c r="P46" s="120">
        <f t="shared" si="2"/>
        <v>0.54118038006133684</v>
      </c>
      <c r="Q46" s="7"/>
      <c r="R46" s="7"/>
      <c r="S46" s="7"/>
    </row>
    <row r="47" spans="1:19" s="4" customFormat="1" ht="46.8" x14ac:dyDescent="0.25">
      <c r="A47" s="26" t="s">
        <v>267</v>
      </c>
      <c r="B47" s="14" t="s">
        <v>22</v>
      </c>
      <c r="C47" s="14" t="s">
        <v>12</v>
      </c>
      <c r="D47" s="14" t="s">
        <v>244</v>
      </c>
      <c r="E47" s="14" t="s">
        <v>234</v>
      </c>
      <c r="F47" s="14" t="s">
        <v>101</v>
      </c>
      <c r="G47" s="14" t="s">
        <v>101</v>
      </c>
      <c r="H47" s="14" t="s">
        <v>243</v>
      </c>
      <c r="I47" s="14" t="s">
        <v>182</v>
      </c>
      <c r="J47" s="15" t="s">
        <v>215</v>
      </c>
      <c r="K47" s="44">
        <v>4180</v>
      </c>
      <c r="L47" s="15" t="s">
        <v>54</v>
      </c>
      <c r="M47" s="124">
        <v>20081253.300000001</v>
      </c>
      <c r="N47" s="124">
        <v>9070523.8100000005</v>
      </c>
      <c r="O47" s="124">
        <v>9070523.8100000005</v>
      </c>
      <c r="P47" s="120">
        <f t="shared" si="2"/>
        <v>0.45169112079274454</v>
      </c>
      <c r="Q47" s="7"/>
      <c r="R47" s="7"/>
      <c r="S47" s="7"/>
    </row>
    <row r="48" spans="1:19" ht="15.6" x14ac:dyDescent="0.25">
      <c r="A48" s="17" t="s">
        <v>293</v>
      </c>
      <c r="B48" s="36" t="s">
        <v>0</v>
      </c>
      <c r="C48" s="36" t="s">
        <v>0</v>
      </c>
      <c r="D48" s="36" t="s">
        <v>0</v>
      </c>
      <c r="E48" s="36" t="s">
        <v>0</v>
      </c>
      <c r="F48" s="36" t="s">
        <v>0</v>
      </c>
      <c r="G48" s="36" t="s">
        <v>0</v>
      </c>
      <c r="H48" s="36" t="s">
        <v>0</v>
      </c>
      <c r="I48" s="36" t="s">
        <v>0</v>
      </c>
      <c r="J48" s="37" t="s">
        <v>0</v>
      </c>
      <c r="K48" s="38" t="s">
        <v>0</v>
      </c>
      <c r="L48" s="37" t="s">
        <v>0</v>
      </c>
      <c r="M48" s="114">
        <f>M49</f>
        <v>11295947.26</v>
      </c>
      <c r="N48" s="114">
        <f t="shared" ref="N48:P48" si="19">N49</f>
        <v>10887220.710000001</v>
      </c>
      <c r="O48" s="114">
        <f t="shared" si="19"/>
        <v>10887220.710000001</v>
      </c>
      <c r="P48" s="114">
        <f t="shared" si="19"/>
        <v>0.96381653166464953</v>
      </c>
    </row>
    <row r="49" spans="1:19" s="9" customFormat="1" ht="64.5" customHeight="1" x14ac:dyDescent="0.25">
      <c r="A49" s="55" t="s">
        <v>264</v>
      </c>
      <c r="B49" s="51" t="s">
        <v>22</v>
      </c>
      <c r="C49" s="51" t="s">
        <v>12</v>
      </c>
      <c r="D49" s="51" t="s">
        <v>244</v>
      </c>
      <c r="E49" s="51" t="s">
        <v>234</v>
      </c>
      <c r="F49" s="51" t="s">
        <v>101</v>
      </c>
      <c r="G49" s="51" t="s">
        <v>101</v>
      </c>
      <c r="H49" s="51" t="s">
        <v>243</v>
      </c>
      <c r="I49" s="51" t="s">
        <v>182</v>
      </c>
      <c r="J49" s="53" t="s">
        <v>284</v>
      </c>
      <c r="K49" s="60">
        <v>0.42099999999999999</v>
      </c>
      <c r="L49" s="53">
        <v>2023</v>
      </c>
      <c r="M49" s="58">
        <v>11295947.26</v>
      </c>
      <c r="N49" s="58">
        <v>10887220.710000001</v>
      </c>
      <c r="O49" s="58">
        <v>10887220.710000001</v>
      </c>
      <c r="P49" s="120">
        <f t="shared" si="2"/>
        <v>0.96381653166464953</v>
      </c>
    </row>
    <row r="50" spans="1:19" ht="15.6" x14ac:dyDescent="0.25">
      <c r="A50" s="17" t="s">
        <v>160</v>
      </c>
      <c r="B50" s="36" t="s">
        <v>0</v>
      </c>
      <c r="C50" s="36" t="s">
        <v>0</v>
      </c>
      <c r="D50" s="36" t="s">
        <v>0</v>
      </c>
      <c r="E50" s="36" t="s">
        <v>0</v>
      </c>
      <c r="F50" s="36" t="s">
        <v>0</v>
      </c>
      <c r="G50" s="36" t="s">
        <v>0</v>
      </c>
      <c r="H50" s="36" t="s">
        <v>0</v>
      </c>
      <c r="I50" s="36" t="s">
        <v>0</v>
      </c>
      <c r="J50" s="37" t="s">
        <v>0</v>
      </c>
      <c r="K50" s="38" t="s">
        <v>0</v>
      </c>
      <c r="L50" s="37" t="s">
        <v>0</v>
      </c>
      <c r="M50" s="114">
        <f>M51</f>
        <v>9924257.8200000003</v>
      </c>
      <c r="N50" s="114">
        <f t="shared" ref="N50:P50" si="20">N51</f>
        <v>4361015.6399999997</v>
      </c>
      <c r="O50" s="114">
        <f t="shared" si="20"/>
        <v>4361015.6399999997</v>
      </c>
      <c r="P50" s="114">
        <f t="shared" si="20"/>
        <v>0.43942990187250086</v>
      </c>
    </row>
    <row r="51" spans="1:19" s="9" customFormat="1" ht="64.5" customHeight="1" x14ac:dyDescent="0.25">
      <c r="A51" s="55" t="s">
        <v>271</v>
      </c>
      <c r="B51" s="51" t="s">
        <v>22</v>
      </c>
      <c r="C51" s="51" t="s">
        <v>12</v>
      </c>
      <c r="D51" s="51" t="s">
        <v>244</v>
      </c>
      <c r="E51" s="51" t="s">
        <v>234</v>
      </c>
      <c r="F51" s="51" t="s">
        <v>101</v>
      </c>
      <c r="G51" s="51" t="s">
        <v>101</v>
      </c>
      <c r="H51" s="51" t="s">
        <v>243</v>
      </c>
      <c r="I51" s="51" t="s">
        <v>182</v>
      </c>
      <c r="J51" s="53" t="s">
        <v>215</v>
      </c>
      <c r="K51" s="54">
        <v>887</v>
      </c>
      <c r="L51" s="53">
        <v>2023</v>
      </c>
      <c r="M51" s="58">
        <v>9924257.8200000003</v>
      </c>
      <c r="N51" s="58">
        <v>4361015.6399999997</v>
      </c>
      <c r="O51" s="58">
        <v>4361015.6399999997</v>
      </c>
      <c r="P51" s="120">
        <f t="shared" si="2"/>
        <v>0.43942990187250086</v>
      </c>
    </row>
    <row r="52" spans="1:19" ht="15.6" x14ac:dyDescent="0.25">
      <c r="A52" s="17" t="s">
        <v>304</v>
      </c>
      <c r="B52" s="36" t="s">
        <v>0</v>
      </c>
      <c r="C52" s="36" t="s">
        <v>0</v>
      </c>
      <c r="D52" s="36" t="s">
        <v>0</v>
      </c>
      <c r="E52" s="36" t="s">
        <v>0</v>
      </c>
      <c r="F52" s="36" t="s">
        <v>0</v>
      </c>
      <c r="G52" s="36" t="s">
        <v>0</v>
      </c>
      <c r="H52" s="36" t="s">
        <v>0</v>
      </c>
      <c r="I52" s="36" t="s">
        <v>0</v>
      </c>
      <c r="J52" s="37" t="s">
        <v>0</v>
      </c>
      <c r="K52" s="38" t="s">
        <v>0</v>
      </c>
      <c r="L52" s="37" t="s">
        <v>0</v>
      </c>
      <c r="M52" s="114">
        <f>M53+M54</f>
        <v>36483765.170000002</v>
      </c>
      <c r="N52" s="114">
        <f t="shared" ref="N52" si="21">N53+N54</f>
        <v>0</v>
      </c>
      <c r="O52" s="114">
        <f t="shared" ref="O52" si="22">O53+O54</f>
        <v>10599533.010000002</v>
      </c>
      <c r="P52" s="120">
        <f t="shared" si="2"/>
        <v>0.29052738829477565</v>
      </c>
    </row>
    <row r="53" spans="1:19" s="4" customFormat="1" ht="46.8" x14ac:dyDescent="0.25">
      <c r="A53" s="26" t="s">
        <v>262</v>
      </c>
      <c r="B53" s="14" t="s">
        <v>22</v>
      </c>
      <c r="C53" s="14" t="s">
        <v>12</v>
      </c>
      <c r="D53" s="14" t="s">
        <v>244</v>
      </c>
      <c r="E53" s="14" t="s">
        <v>234</v>
      </c>
      <c r="F53" s="14" t="s">
        <v>101</v>
      </c>
      <c r="G53" s="14" t="s">
        <v>101</v>
      </c>
      <c r="H53" s="14" t="s">
        <v>243</v>
      </c>
      <c r="I53" s="14" t="s">
        <v>182</v>
      </c>
      <c r="J53" s="15" t="s">
        <v>215</v>
      </c>
      <c r="K53" s="44">
        <v>1537</v>
      </c>
      <c r="L53" s="15" t="s">
        <v>54</v>
      </c>
      <c r="M53" s="124">
        <v>19812042.620000001</v>
      </c>
      <c r="N53" s="124">
        <v>0</v>
      </c>
      <c r="O53" s="124">
        <v>5748306.1100000003</v>
      </c>
      <c r="P53" s="120">
        <f t="shared" si="2"/>
        <v>0.29014202221618279</v>
      </c>
      <c r="Q53" s="7"/>
      <c r="R53" s="7"/>
      <c r="S53" s="7"/>
    </row>
    <row r="54" spans="1:19" s="4" customFormat="1" ht="31.2" x14ac:dyDescent="0.25">
      <c r="A54" s="26" t="s">
        <v>261</v>
      </c>
      <c r="B54" s="14" t="s">
        <v>22</v>
      </c>
      <c r="C54" s="14" t="s">
        <v>12</v>
      </c>
      <c r="D54" s="14" t="s">
        <v>244</v>
      </c>
      <c r="E54" s="14" t="s">
        <v>234</v>
      </c>
      <c r="F54" s="14" t="s">
        <v>101</v>
      </c>
      <c r="G54" s="14" t="s">
        <v>101</v>
      </c>
      <c r="H54" s="14" t="s">
        <v>243</v>
      </c>
      <c r="I54" s="14" t="s">
        <v>182</v>
      </c>
      <c r="J54" s="15" t="s">
        <v>215</v>
      </c>
      <c r="K54" s="44">
        <v>1528</v>
      </c>
      <c r="L54" s="15" t="s">
        <v>54</v>
      </c>
      <c r="M54" s="124">
        <v>16671722.550000001</v>
      </c>
      <c r="N54" s="124">
        <v>0</v>
      </c>
      <c r="O54" s="124">
        <v>4851226.9000000004</v>
      </c>
      <c r="P54" s="120">
        <f t="shared" si="2"/>
        <v>0.29098534272332888</v>
      </c>
      <c r="Q54" s="7"/>
      <c r="R54" s="7"/>
      <c r="S54" s="7"/>
    </row>
    <row r="55" spans="1:19" ht="15.6" x14ac:dyDescent="0.25">
      <c r="A55" s="17" t="s">
        <v>303</v>
      </c>
      <c r="B55" s="36" t="s">
        <v>0</v>
      </c>
      <c r="C55" s="36" t="s">
        <v>0</v>
      </c>
      <c r="D55" s="36" t="s">
        <v>0</v>
      </c>
      <c r="E55" s="36" t="s">
        <v>0</v>
      </c>
      <c r="F55" s="36" t="s">
        <v>0</v>
      </c>
      <c r="G55" s="36" t="s">
        <v>0</v>
      </c>
      <c r="H55" s="36" t="s">
        <v>0</v>
      </c>
      <c r="I55" s="36" t="s">
        <v>0</v>
      </c>
      <c r="J55" s="37" t="s">
        <v>0</v>
      </c>
      <c r="K55" s="38" t="s">
        <v>0</v>
      </c>
      <c r="L55" s="37" t="s">
        <v>0</v>
      </c>
      <c r="M55" s="114">
        <f>M56+M57</f>
        <v>55262034.509999998</v>
      </c>
      <c r="N55" s="114">
        <f t="shared" ref="N55:P55" si="23">N56+N57</f>
        <v>37296794.340000004</v>
      </c>
      <c r="O55" s="114">
        <f t="shared" si="23"/>
        <v>37296794.340000004</v>
      </c>
      <c r="P55" s="114">
        <f t="shared" si="23"/>
        <v>1.5110859546164987</v>
      </c>
    </row>
    <row r="56" spans="1:19" s="4" customFormat="1" ht="46.8" x14ac:dyDescent="0.25">
      <c r="A56" s="26" t="s">
        <v>336</v>
      </c>
      <c r="B56" s="14" t="s">
        <v>22</v>
      </c>
      <c r="C56" s="14" t="s">
        <v>12</v>
      </c>
      <c r="D56" s="14" t="s">
        <v>244</v>
      </c>
      <c r="E56" s="14" t="s">
        <v>234</v>
      </c>
      <c r="F56" s="14" t="s">
        <v>101</v>
      </c>
      <c r="G56" s="14" t="s">
        <v>101</v>
      </c>
      <c r="H56" s="14" t="s">
        <v>243</v>
      </c>
      <c r="I56" s="14" t="s">
        <v>182</v>
      </c>
      <c r="J56" s="15" t="s">
        <v>215</v>
      </c>
      <c r="K56" s="44">
        <v>3566</v>
      </c>
      <c r="L56" s="15" t="s">
        <v>54</v>
      </c>
      <c r="M56" s="124">
        <v>17990769.210000001</v>
      </c>
      <c r="N56" s="124">
        <v>17750769.449999999</v>
      </c>
      <c r="O56" s="124">
        <v>17750769.449999999</v>
      </c>
      <c r="P56" s="120">
        <f t="shared" si="2"/>
        <v>0.9866598388763389</v>
      </c>
      <c r="Q56" s="7"/>
      <c r="R56" s="7"/>
      <c r="S56" s="7"/>
    </row>
    <row r="57" spans="1:19" s="4" customFormat="1" ht="46.8" x14ac:dyDescent="0.25">
      <c r="A57" s="26" t="s">
        <v>270</v>
      </c>
      <c r="B57" s="14" t="s">
        <v>22</v>
      </c>
      <c r="C57" s="14" t="s">
        <v>12</v>
      </c>
      <c r="D57" s="14" t="s">
        <v>244</v>
      </c>
      <c r="E57" s="14" t="s">
        <v>234</v>
      </c>
      <c r="F57" s="14" t="s">
        <v>101</v>
      </c>
      <c r="G57" s="14" t="s">
        <v>101</v>
      </c>
      <c r="H57" s="14" t="s">
        <v>243</v>
      </c>
      <c r="I57" s="14" t="s">
        <v>182</v>
      </c>
      <c r="J57" s="15" t="s">
        <v>215</v>
      </c>
      <c r="K57" s="44">
        <v>7862</v>
      </c>
      <c r="L57" s="15" t="s">
        <v>54</v>
      </c>
      <c r="M57" s="124">
        <v>37271265.299999997</v>
      </c>
      <c r="N57" s="124">
        <v>19546024.890000001</v>
      </c>
      <c r="O57" s="124">
        <v>19546024.890000001</v>
      </c>
      <c r="P57" s="120">
        <f t="shared" si="2"/>
        <v>0.52442611574015985</v>
      </c>
      <c r="Q57" s="7"/>
      <c r="R57" s="7"/>
      <c r="S57" s="7"/>
    </row>
    <row r="58" spans="1:19" ht="15.6" x14ac:dyDescent="0.25">
      <c r="A58" s="17" t="s">
        <v>162</v>
      </c>
      <c r="B58" s="36" t="s">
        <v>0</v>
      </c>
      <c r="C58" s="36" t="s">
        <v>0</v>
      </c>
      <c r="D58" s="36" t="s">
        <v>0</v>
      </c>
      <c r="E58" s="36" t="s">
        <v>0</v>
      </c>
      <c r="F58" s="36" t="s">
        <v>0</v>
      </c>
      <c r="G58" s="36" t="s">
        <v>0</v>
      </c>
      <c r="H58" s="36" t="s">
        <v>0</v>
      </c>
      <c r="I58" s="36" t="s">
        <v>0</v>
      </c>
      <c r="J58" s="37" t="s">
        <v>0</v>
      </c>
      <c r="K58" s="38" t="s">
        <v>0</v>
      </c>
      <c r="L58" s="37" t="s">
        <v>0</v>
      </c>
      <c r="M58" s="114">
        <f>M59</f>
        <v>28094886.309999999</v>
      </c>
      <c r="N58" s="114">
        <f t="shared" ref="N58:P58" si="24">N59</f>
        <v>0</v>
      </c>
      <c r="O58" s="114">
        <f t="shared" si="24"/>
        <v>9759704.3800000008</v>
      </c>
      <c r="P58" s="114">
        <f t="shared" si="24"/>
        <v>0.34738365809033955</v>
      </c>
    </row>
    <row r="59" spans="1:19" s="9" customFormat="1" ht="64.5" customHeight="1" x14ac:dyDescent="0.25">
      <c r="A59" s="55" t="s">
        <v>248</v>
      </c>
      <c r="B59" s="51" t="s">
        <v>22</v>
      </c>
      <c r="C59" s="51" t="s">
        <v>12</v>
      </c>
      <c r="D59" s="51" t="s">
        <v>244</v>
      </c>
      <c r="E59" s="51" t="s">
        <v>234</v>
      </c>
      <c r="F59" s="51" t="s">
        <v>101</v>
      </c>
      <c r="G59" s="51" t="s">
        <v>101</v>
      </c>
      <c r="H59" s="51" t="s">
        <v>243</v>
      </c>
      <c r="I59" s="51" t="s">
        <v>182</v>
      </c>
      <c r="J59" s="53" t="s">
        <v>284</v>
      </c>
      <c r="K59" s="60">
        <v>0.72</v>
      </c>
      <c r="L59" s="53">
        <v>2023</v>
      </c>
      <c r="M59" s="58">
        <v>28094886.309999999</v>
      </c>
      <c r="N59" s="58">
        <v>0</v>
      </c>
      <c r="O59" s="58">
        <v>9759704.3800000008</v>
      </c>
      <c r="P59" s="120">
        <f t="shared" ref="P59:P110" si="25">O59/M59</f>
        <v>0.34738365809033955</v>
      </c>
    </row>
    <row r="60" spans="1:19" ht="15.6" x14ac:dyDescent="0.25">
      <c r="A60" s="17" t="s">
        <v>292</v>
      </c>
      <c r="B60" s="36" t="s">
        <v>0</v>
      </c>
      <c r="C60" s="36" t="s">
        <v>0</v>
      </c>
      <c r="D60" s="36" t="s">
        <v>0</v>
      </c>
      <c r="E60" s="36" t="s">
        <v>0</v>
      </c>
      <c r="F60" s="36" t="s">
        <v>0</v>
      </c>
      <c r="G60" s="36" t="s">
        <v>0</v>
      </c>
      <c r="H60" s="36" t="s">
        <v>0</v>
      </c>
      <c r="I60" s="36" t="s">
        <v>0</v>
      </c>
      <c r="J60" s="37" t="s">
        <v>0</v>
      </c>
      <c r="K60" s="38" t="s">
        <v>0</v>
      </c>
      <c r="L60" s="37" t="s">
        <v>0</v>
      </c>
      <c r="M60" s="114">
        <f>M61</f>
        <v>35994998.939999998</v>
      </c>
      <c r="N60" s="114">
        <f t="shared" ref="N60:O60" si="26">N61</f>
        <v>19751436.77</v>
      </c>
      <c r="O60" s="114">
        <f t="shared" si="26"/>
        <v>19751436.77</v>
      </c>
      <c r="P60" s="120">
        <f t="shared" si="25"/>
        <v>0.54872724966386677</v>
      </c>
    </row>
    <row r="61" spans="1:19" s="4" customFormat="1" ht="46.8" x14ac:dyDescent="0.25">
      <c r="A61" s="26" t="s">
        <v>260</v>
      </c>
      <c r="B61" s="14" t="s">
        <v>22</v>
      </c>
      <c r="C61" s="14" t="s">
        <v>12</v>
      </c>
      <c r="D61" s="14" t="s">
        <v>244</v>
      </c>
      <c r="E61" s="14" t="s">
        <v>234</v>
      </c>
      <c r="F61" s="14" t="s">
        <v>101</v>
      </c>
      <c r="G61" s="14" t="s">
        <v>101</v>
      </c>
      <c r="H61" s="14" t="s">
        <v>243</v>
      </c>
      <c r="I61" s="14" t="s">
        <v>182</v>
      </c>
      <c r="J61" s="15" t="s">
        <v>215</v>
      </c>
      <c r="K61" s="44">
        <v>4409</v>
      </c>
      <c r="L61" s="15" t="s">
        <v>54</v>
      </c>
      <c r="M61" s="124">
        <v>35994998.939999998</v>
      </c>
      <c r="N61" s="124">
        <v>19751436.77</v>
      </c>
      <c r="O61" s="124">
        <v>19751436.77</v>
      </c>
      <c r="P61" s="120">
        <f t="shared" si="25"/>
        <v>0.54872724966386677</v>
      </c>
      <c r="Q61" s="7"/>
      <c r="R61" s="7"/>
      <c r="S61" s="7"/>
    </row>
    <row r="62" spans="1:19" ht="15.6" x14ac:dyDescent="0.25">
      <c r="A62" s="17" t="s">
        <v>163</v>
      </c>
      <c r="B62" s="36" t="s">
        <v>0</v>
      </c>
      <c r="C62" s="36" t="s">
        <v>0</v>
      </c>
      <c r="D62" s="36" t="s">
        <v>0</v>
      </c>
      <c r="E62" s="36" t="s">
        <v>0</v>
      </c>
      <c r="F62" s="36" t="s">
        <v>0</v>
      </c>
      <c r="G62" s="36" t="s">
        <v>0</v>
      </c>
      <c r="H62" s="36" t="s">
        <v>0</v>
      </c>
      <c r="I62" s="36" t="s">
        <v>0</v>
      </c>
      <c r="J62" s="37" t="s">
        <v>0</v>
      </c>
      <c r="K62" s="38" t="s">
        <v>0</v>
      </c>
      <c r="L62" s="37" t="s">
        <v>0</v>
      </c>
      <c r="M62" s="114">
        <f>M63</f>
        <v>5168213.22</v>
      </c>
      <c r="N62" s="114">
        <f t="shared" ref="N62:O62" si="27">N63</f>
        <v>509878.75</v>
      </c>
      <c r="O62" s="114">
        <f t="shared" si="27"/>
        <v>5099898.75</v>
      </c>
      <c r="P62" s="120">
        <f t="shared" si="25"/>
        <v>0.98678180115796388</v>
      </c>
    </row>
    <row r="63" spans="1:19" s="4" customFormat="1" ht="31.2" x14ac:dyDescent="0.25">
      <c r="A63" s="26" t="s">
        <v>259</v>
      </c>
      <c r="B63" s="14" t="s">
        <v>22</v>
      </c>
      <c r="C63" s="14" t="s">
        <v>12</v>
      </c>
      <c r="D63" s="14" t="s">
        <v>244</v>
      </c>
      <c r="E63" s="14" t="s">
        <v>234</v>
      </c>
      <c r="F63" s="14" t="s">
        <v>101</v>
      </c>
      <c r="G63" s="14" t="s">
        <v>101</v>
      </c>
      <c r="H63" s="14" t="s">
        <v>243</v>
      </c>
      <c r="I63" s="14" t="s">
        <v>182</v>
      </c>
      <c r="J63" s="15" t="s">
        <v>215</v>
      </c>
      <c r="K63" s="44">
        <v>2104</v>
      </c>
      <c r="L63" s="15" t="s">
        <v>54</v>
      </c>
      <c r="M63" s="124">
        <v>5168213.22</v>
      </c>
      <c r="N63" s="124">
        <v>509878.75</v>
      </c>
      <c r="O63" s="124">
        <v>5099898.75</v>
      </c>
      <c r="P63" s="120">
        <f t="shared" si="25"/>
        <v>0.98678180115796388</v>
      </c>
      <c r="Q63" s="7"/>
      <c r="R63" s="7"/>
      <c r="S63" s="7"/>
    </row>
    <row r="64" spans="1:19" ht="15.6" x14ac:dyDescent="0.25">
      <c r="A64" s="17" t="s">
        <v>161</v>
      </c>
      <c r="B64" s="36" t="s">
        <v>0</v>
      </c>
      <c r="C64" s="36" t="s">
        <v>0</v>
      </c>
      <c r="D64" s="36" t="s">
        <v>0</v>
      </c>
      <c r="E64" s="36" t="s">
        <v>0</v>
      </c>
      <c r="F64" s="36" t="s">
        <v>0</v>
      </c>
      <c r="G64" s="36" t="s">
        <v>0</v>
      </c>
      <c r="H64" s="36" t="s">
        <v>0</v>
      </c>
      <c r="I64" s="36" t="s">
        <v>0</v>
      </c>
      <c r="J64" s="37" t="s">
        <v>0</v>
      </c>
      <c r="K64" s="38" t="s">
        <v>0</v>
      </c>
      <c r="L64" s="37" t="s">
        <v>0</v>
      </c>
      <c r="M64" s="114">
        <f>SUM(M65:M66)</f>
        <v>24697276.329999998</v>
      </c>
      <c r="N64" s="114">
        <f>SUM(N65:N66)</f>
        <v>6163713.5600000005</v>
      </c>
      <c r="O64" s="114">
        <f>SUM(O65:O66)</f>
        <v>6163713.5600000005</v>
      </c>
      <c r="P64" s="120">
        <f t="shared" si="25"/>
        <v>0.24957057926719164</v>
      </c>
    </row>
    <row r="65" spans="1:19" s="9" customFormat="1" ht="64.5" customHeight="1" x14ac:dyDescent="0.25">
      <c r="A65" s="55" t="s">
        <v>246</v>
      </c>
      <c r="B65" s="51" t="s">
        <v>22</v>
      </c>
      <c r="C65" s="51" t="s">
        <v>12</v>
      </c>
      <c r="D65" s="51" t="s">
        <v>244</v>
      </c>
      <c r="E65" s="51" t="s">
        <v>234</v>
      </c>
      <c r="F65" s="51" t="s">
        <v>101</v>
      </c>
      <c r="G65" s="51" t="s">
        <v>101</v>
      </c>
      <c r="H65" s="51" t="s">
        <v>243</v>
      </c>
      <c r="I65" s="51" t="s">
        <v>182</v>
      </c>
      <c r="J65" s="53" t="s">
        <v>215</v>
      </c>
      <c r="K65" s="54">
        <v>2707</v>
      </c>
      <c r="L65" s="53">
        <v>2023</v>
      </c>
      <c r="M65" s="58">
        <v>12575094.199999999</v>
      </c>
      <c r="N65" s="58">
        <v>2545411.35</v>
      </c>
      <c r="O65" s="58">
        <v>2545411.35</v>
      </c>
      <c r="P65" s="120">
        <f t="shared" si="25"/>
        <v>0.20241688129859101</v>
      </c>
    </row>
    <row r="66" spans="1:19" s="8" customFormat="1" ht="67.95" customHeight="1" x14ac:dyDescent="0.25">
      <c r="A66" s="56" t="s">
        <v>430</v>
      </c>
      <c r="B66" s="52">
        <v>12</v>
      </c>
      <c r="C66" s="52">
        <v>1</v>
      </c>
      <c r="D66" s="52" t="s">
        <v>244</v>
      </c>
      <c r="E66" s="52">
        <v>812</v>
      </c>
      <c r="F66" s="52" t="s">
        <v>101</v>
      </c>
      <c r="G66" s="52" t="s">
        <v>101</v>
      </c>
      <c r="H66" s="52" t="s">
        <v>243</v>
      </c>
      <c r="I66" s="52" t="s">
        <v>182</v>
      </c>
      <c r="J66" s="53" t="s">
        <v>215</v>
      </c>
      <c r="K66" s="54">
        <v>11095</v>
      </c>
      <c r="L66" s="53">
        <v>2023</v>
      </c>
      <c r="M66" s="58">
        <v>12122182.130000001</v>
      </c>
      <c r="N66" s="58">
        <v>3618302.21</v>
      </c>
      <c r="O66" s="58">
        <v>3618302.21</v>
      </c>
      <c r="P66" s="120">
        <f t="shared" si="25"/>
        <v>0.29848604576278542</v>
      </c>
    </row>
    <row r="67" spans="1:19" s="4" customFormat="1" ht="15.6" x14ac:dyDescent="0.25">
      <c r="A67" s="17" t="s">
        <v>164</v>
      </c>
      <c r="B67" s="36" t="s">
        <v>0</v>
      </c>
      <c r="C67" s="36" t="s">
        <v>0</v>
      </c>
      <c r="D67" s="36" t="s">
        <v>0</v>
      </c>
      <c r="E67" s="36" t="s">
        <v>0</v>
      </c>
      <c r="F67" s="36" t="s">
        <v>0</v>
      </c>
      <c r="G67" s="36" t="s">
        <v>0</v>
      </c>
      <c r="H67" s="36" t="s">
        <v>0</v>
      </c>
      <c r="I67" s="36" t="s">
        <v>0</v>
      </c>
      <c r="J67" s="37" t="s">
        <v>0</v>
      </c>
      <c r="K67" s="38" t="s">
        <v>0</v>
      </c>
      <c r="L67" s="37" t="s">
        <v>0</v>
      </c>
      <c r="M67" s="114">
        <f>M68+M69</f>
        <v>12664145.74</v>
      </c>
      <c r="N67" s="114">
        <f t="shared" ref="N67:P67" si="28">N68+N69</f>
        <v>7684476.9299999997</v>
      </c>
      <c r="O67" s="114">
        <f t="shared" si="28"/>
        <v>7684476.9299999997</v>
      </c>
      <c r="P67" s="114">
        <f t="shared" si="28"/>
        <v>0.92816268479995556</v>
      </c>
      <c r="Q67" s="7"/>
      <c r="R67" s="7"/>
      <c r="S67" s="7"/>
    </row>
    <row r="68" spans="1:19" s="9" customFormat="1" ht="64.5" customHeight="1" x14ac:dyDescent="0.25">
      <c r="A68" s="55" t="s">
        <v>434</v>
      </c>
      <c r="B68" s="51" t="s">
        <v>22</v>
      </c>
      <c r="C68" s="51" t="s">
        <v>12</v>
      </c>
      <c r="D68" s="51" t="s">
        <v>244</v>
      </c>
      <c r="E68" s="51" t="s">
        <v>234</v>
      </c>
      <c r="F68" s="51" t="s">
        <v>101</v>
      </c>
      <c r="G68" s="51" t="s">
        <v>101</v>
      </c>
      <c r="H68" s="51" t="s">
        <v>243</v>
      </c>
      <c r="I68" s="51" t="s">
        <v>182</v>
      </c>
      <c r="J68" s="53" t="s">
        <v>215</v>
      </c>
      <c r="K68" s="54">
        <v>743</v>
      </c>
      <c r="L68" s="53">
        <v>2023</v>
      </c>
      <c r="M68" s="58">
        <v>4384910.8</v>
      </c>
      <c r="N68" s="58">
        <v>0</v>
      </c>
      <c r="O68" s="58">
        <v>0</v>
      </c>
      <c r="P68" s="120">
        <f t="shared" si="25"/>
        <v>0</v>
      </c>
    </row>
    <row r="69" spans="1:19" s="4" customFormat="1" ht="46.8" x14ac:dyDescent="0.25">
      <c r="A69" s="26" t="s">
        <v>255</v>
      </c>
      <c r="B69" s="14" t="s">
        <v>22</v>
      </c>
      <c r="C69" s="14" t="s">
        <v>12</v>
      </c>
      <c r="D69" s="14" t="s">
        <v>244</v>
      </c>
      <c r="E69" s="14" t="s">
        <v>234</v>
      </c>
      <c r="F69" s="14" t="s">
        <v>101</v>
      </c>
      <c r="G69" s="14" t="s">
        <v>101</v>
      </c>
      <c r="H69" s="14" t="s">
        <v>243</v>
      </c>
      <c r="I69" s="14" t="s">
        <v>182</v>
      </c>
      <c r="J69" s="15" t="s">
        <v>291</v>
      </c>
      <c r="K69" s="44">
        <v>4</v>
      </c>
      <c r="L69" s="15" t="s">
        <v>54</v>
      </c>
      <c r="M69" s="124">
        <v>8279234.9400000004</v>
      </c>
      <c r="N69" s="124">
        <v>7684476.9299999997</v>
      </c>
      <c r="O69" s="124">
        <v>7684476.9299999997</v>
      </c>
      <c r="P69" s="120">
        <f t="shared" si="25"/>
        <v>0.92816268479995556</v>
      </c>
      <c r="Q69" s="7"/>
      <c r="R69" s="7"/>
      <c r="S69" s="7"/>
    </row>
    <row r="70" spans="1:19" ht="15.6" x14ac:dyDescent="0.25">
      <c r="A70" s="17" t="s">
        <v>165</v>
      </c>
      <c r="B70" s="36" t="s">
        <v>0</v>
      </c>
      <c r="C70" s="36" t="s">
        <v>0</v>
      </c>
      <c r="D70" s="36" t="s">
        <v>0</v>
      </c>
      <c r="E70" s="36" t="s">
        <v>0</v>
      </c>
      <c r="F70" s="36" t="s">
        <v>0</v>
      </c>
      <c r="G70" s="36" t="s">
        <v>0</v>
      </c>
      <c r="H70" s="36" t="s">
        <v>0</v>
      </c>
      <c r="I70" s="36" t="s">
        <v>0</v>
      </c>
      <c r="J70" s="37" t="s">
        <v>0</v>
      </c>
      <c r="K70" s="38" t="s">
        <v>0</v>
      </c>
      <c r="L70" s="37" t="s">
        <v>0</v>
      </c>
      <c r="M70" s="114">
        <f>M71+M72</f>
        <v>21218320.390000001</v>
      </c>
      <c r="N70" s="114">
        <f t="shared" ref="N70" si="29">N71+N72</f>
        <v>246261.53999999998</v>
      </c>
      <c r="O70" s="114">
        <f t="shared" ref="O70" si="30">O71+O72</f>
        <v>246261.53999999998</v>
      </c>
      <c r="P70" s="120">
        <f t="shared" si="25"/>
        <v>1.1606080758214057E-2</v>
      </c>
    </row>
    <row r="71" spans="1:19" s="4" customFormat="1" ht="46.8" x14ac:dyDescent="0.25">
      <c r="A71" s="26" t="s">
        <v>254</v>
      </c>
      <c r="B71" s="14" t="s">
        <v>22</v>
      </c>
      <c r="C71" s="14" t="s">
        <v>12</v>
      </c>
      <c r="D71" s="14" t="s">
        <v>244</v>
      </c>
      <c r="E71" s="14" t="s">
        <v>234</v>
      </c>
      <c r="F71" s="14" t="s">
        <v>101</v>
      </c>
      <c r="G71" s="14" t="s">
        <v>101</v>
      </c>
      <c r="H71" s="14" t="s">
        <v>243</v>
      </c>
      <c r="I71" s="14" t="s">
        <v>182</v>
      </c>
      <c r="J71" s="15" t="s">
        <v>291</v>
      </c>
      <c r="K71" s="44">
        <v>6.5</v>
      </c>
      <c r="L71" s="15" t="s">
        <v>54</v>
      </c>
      <c r="M71" s="124">
        <v>7939551.8899999997</v>
      </c>
      <c r="N71" s="124">
        <v>157840.18</v>
      </c>
      <c r="O71" s="124">
        <v>157840.18</v>
      </c>
      <c r="P71" s="120">
        <f t="shared" si="25"/>
        <v>1.9880237850552041E-2</v>
      </c>
      <c r="Q71" s="7"/>
      <c r="R71" s="7"/>
      <c r="S71" s="7"/>
    </row>
    <row r="72" spans="1:19" s="4" customFormat="1" ht="46.8" x14ac:dyDescent="0.25">
      <c r="A72" s="26" t="s">
        <v>337</v>
      </c>
      <c r="B72" s="14" t="s">
        <v>22</v>
      </c>
      <c r="C72" s="14" t="s">
        <v>12</v>
      </c>
      <c r="D72" s="14" t="s">
        <v>244</v>
      </c>
      <c r="E72" s="14" t="s">
        <v>234</v>
      </c>
      <c r="F72" s="14" t="s">
        <v>101</v>
      </c>
      <c r="G72" s="14" t="s">
        <v>101</v>
      </c>
      <c r="H72" s="14" t="s">
        <v>243</v>
      </c>
      <c r="I72" s="14" t="s">
        <v>182</v>
      </c>
      <c r="J72" s="15" t="s">
        <v>291</v>
      </c>
      <c r="K72" s="44">
        <v>4</v>
      </c>
      <c r="L72" s="15" t="s">
        <v>54</v>
      </c>
      <c r="M72" s="124">
        <v>13278768.5</v>
      </c>
      <c r="N72" s="124">
        <v>88421.36</v>
      </c>
      <c r="O72" s="124">
        <v>88421.36</v>
      </c>
      <c r="P72" s="120">
        <f t="shared" si="25"/>
        <v>6.6588524380103474E-3</v>
      </c>
      <c r="Q72" s="7"/>
      <c r="R72" s="7"/>
      <c r="S72" s="7"/>
    </row>
    <row r="73" spans="1:19" ht="15.6" x14ac:dyDescent="0.25">
      <c r="A73" s="17" t="s">
        <v>302</v>
      </c>
      <c r="B73" s="36" t="s">
        <v>0</v>
      </c>
      <c r="C73" s="36" t="s">
        <v>0</v>
      </c>
      <c r="D73" s="36" t="s">
        <v>0</v>
      </c>
      <c r="E73" s="36" t="s">
        <v>0</v>
      </c>
      <c r="F73" s="36" t="s">
        <v>0</v>
      </c>
      <c r="G73" s="36" t="s">
        <v>0</v>
      </c>
      <c r="H73" s="36" t="s">
        <v>0</v>
      </c>
      <c r="I73" s="36" t="s">
        <v>0</v>
      </c>
      <c r="J73" s="37" t="s">
        <v>0</v>
      </c>
      <c r="K73" s="38" t="s">
        <v>0</v>
      </c>
      <c r="L73" s="37" t="s">
        <v>0</v>
      </c>
      <c r="M73" s="114">
        <f>M74+M75+M76</f>
        <v>31850021.879999999</v>
      </c>
      <c r="N73" s="114">
        <f t="shared" ref="N73" si="31">N74+N75+N76</f>
        <v>29365281.420000002</v>
      </c>
      <c r="O73" s="114">
        <f t="shared" ref="O73" si="32">O74+O75+O76</f>
        <v>29365281.420000002</v>
      </c>
      <c r="P73" s="120">
        <f t="shared" si="25"/>
        <v>0.92198622439376487</v>
      </c>
    </row>
    <row r="74" spans="1:19" s="9" customFormat="1" ht="64.5" customHeight="1" x14ac:dyDescent="0.25">
      <c r="A74" s="55" t="s">
        <v>252</v>
      </c>
      <c r="B74" s="51" t="s">
        <v>22</v>
      </c>
      <c r="C74" s="51" t="s">
        <v>12</v>
      </c>
      <c r="D74" s="51" t="s">
        <v>244</v>
      </c>
      <c r="E74" s="51" t="s">
        <v>234</v>
      </c>
      <c r="F74" s="51" t="s">
        <v>101</v>
      </c>
      <c r="G74" s="51" t="s">
        <v>101</v>
      </c>
      <c r="H74" s="51" t="s">
        <v>243</v>
      </c>
      <c r="I74" s="51" t="s">
        <v>182</v>
      </c>
      <c r="J74" s="53" t="s">
        <v>284</v>
      </c>
      <c r="K74" s="54">
        <v>0.16</v>
      </c>
      <c r="L74" s="53">
        <v>2023</v>
      </c>
      <c r="M74" s="58">
        <v>10090217.529999999</v>
      </c>
      <c r="N74" s="58">
        <v>9057341.6899999995</v>
      </c>
      <c r="O74" s="58">
        <v>9057341.6899999995</v>
      </c>
      <c r="P74" s="120">
        <f t="shared" si="25"/>
        <v>0.89763591945078713</v>
      </c>
    </row>
    <row r="75" spans="1:19" s="9" customFormat="1" ht="64.5" customHeight="1" x14ac:dyDescent="0.25">
      <c r="A75" s="55" t="s">
        <v>251</v>
      </c>
      <c r="B75" s="51" t="s">
        <v>22</v>
      </c>
      <c r="C75" s="51" t="s">
        <v>12</v>
      </c>
      <c r="D75" s="51" t="s">
        <v>244</v>
      </c>
      <c r="E75" s="51" t="s">
        <v>234</v>
      </c>
      <c r="F75" s="51" t="s">
        <v>101</v>
      </c>
      <c r="G75" s="51" t="s">
        <v>101</v>
      </c>
      <c r="H75" s="51" t="s">
        <v>243</v>
      </c>
      <c r="I75" s="51" t="s">
        <v>182</v>
      </c>
      <c r="J75" s="59" t="s">
        <v>284</v>
      </c>
      <c r="K75" s="59">
        <v>0.26400000000000001</v>
      </c>
      <c r="L75" s="53">
        <v>2023</v>
      </c>
      <c r="M75" s="58">
        <v>6346068.8200000003</v>
      </c>
      <c r="N75" s="58">
        <v>6314681.2199999997</v>
      </c>
      <c r="O75" s="58">
        <v>6314681.2199999997</v>
      </c>
      <c r="P75" s="120">
        <f t="shared" si="25"/>
        <v>0.99505400888482631</v>
      </c>
    </row>
    <row r="76" spans="1:19" s="4" customFormat="1" ht="46.8" x14ac:dyDescent="0.25">
      <c r="A76" s="26" t="s">
        <v>250</v>
      </c>
      <c r="B76" s="14" t="s">
        <v>22</v>
      </c>
      <c r="C76" s="14" t="s">
        <v>12</v>
      </c>
      <c r="D76" s="14" t="s">
        <v>244</v>
      </c>
      <c r="E76" s="14" t="s">
        <v>234</v>
      </c>
      <c r="F76" s="14" t="s">
        <v>101</v>
      </c>
      <c r="G76" s="14" t="s">
        <v>101</v>
      </c>
      <c r="H76" s="14" t="s">
        <v>243</v>
      </c>
      <c r="I76" s="14" t="s">
        <v>182</v>
      </c>
      <c r="J76" s="15" t="s">
        <v>215</v>
      </c>
      <c r="K76" s="44">
        <v>4458</v>
      </c>
      <c r="L76" s="15" t="s">
        <v>54</v>
      </c>
      <c r="M76" s="124">
        <v>15413735.529999999</v>
      </c>
      <c r="N76" s="124">
        <v>13993258.51</v>
      </c>
      <c r="O76" s="124">
        <v>13993258.51</v>
      </c>
      <c r="P76" s="120">
        <f t="shared" si="25"/>
        <v>0.90784342852935929</v>
      </c>
      <c r="Q76" s="7"/>
      <c r="R76" s="7"/>
      <c r="S76" s="7"/>
    </row>
    <row r="77" spans="1:19" ht="15.6" x14ac:dyDescent="0.25">
      <c r="A77" s="17" t="s">
        <v>301</v>
      </c>
      <c r="B77" s="36" t="s">
        <v>0</v>
      </c>
      <c r="C77" s="36" t="s">
        <v>0</v>
      </c>
      <c r="D77" s="36" t="s">
        <v>0</v>
      </c>
      <c r="E77" s="36" t="s">
        <v>0</v>
      </c>
      <c r="F77" s="36" t="s">
        <v>0</v>
      </c>
      <c r="G77" s="36" t="s">
        <v>0</v>
      </c>
      <c r="H77" s="36" t="s">
        <v>0</v>
      </c>
      <c r="I77" s="36" t="s">
        <v>0</v>
      </c>
      <c r="J77" s="37" t="s">
        <v>0</v>
      </c>
      <c r="K77" s="38" t="s">
        <v>0</v>
      </c>
      <c r="L77" s="37" t="s">
        <v>0</v>
      </c>
      <c r="M77" s="114">
        <f>SUM(M78:M81)</f>
        <v>57267229.579999998</v>
      </c>
      <c r="N77" s="114">
        <f t="shared" ref="N77" si="33">SUM(N78:N81)</f>
        <v>54099888.489999995</v>
      </c>
      <c r="O77" s="114">
        <f t="shared" ref="O77" si="34">SUM(O78:O81)</f>
        <v>54099888.489999995</v>
      </c>
      <c r="P77" s="120">
        <f t="shared" si="25"/>
        <v>0.94469190995916164</v>
      </c>
    </row>
    <row r="78" spans="1:19" s="4" customFormat="1" ht="31.2" x14ac:dyDescent="0.25">
      <c r="A78" s="26" t="s">
        <v>272</v>
      </c>
      <c r="B78" s="14" t="s">
        <v>22</v>
      </c>
      <c r="C78" s="14" t="s">
        <v>12</v>
      </c>
      <c r="D78" s="14" t="s">
        <v>244</v>
      </c>
      <c r="E78" s="14" t="s">
        <v>234</v>
      </c>
      <c r="F78" s="14" t="s">
        <v>101</v>
      </c>
      <c r="G78" s="14" t="s">
        <v>101</v>
      </c>
      <c r="H78" s="14" t="s">
        <v>243</v>
      </c>
      <c r="I78" s="14" t="s">
        <v>182</v>
      </c>
      <c r="J78" s="15" t="s">
        <v>215</v>
      </c>
      <c r="K78" s="44">
        <v>8262</v>
      </c>
      <c r="L78" s="15" t="s">
        <v>54</v>
      </c>
      <c r="M78" s="124">
        <v>27209628.66</v>
      </c>
      <c r="N78" s="124">
        <v>27054349.809999999</v>
      </c>
      <c r="O78" s="124">
        <v>27054349.809999999</v>
      </c>
      <c r="P78" s="120">
        <f t="shared" si="25"/>
        <v>0.9942932389140513</v>
      </c>
      <c r="Q78" s="7"/>
      <c r="R78" s="7"/>
      <c r="S78" s="7"/>
    </row>
    <row r="79" spans="1:19" s="9" customFormat="1" ht="64.5" customHeight="1" x14ac:dyDescent="0.25">
      <c r="A79" s="55" t="s">
        <v>435</v>
      </c>
      <c r="B79" s="51" t="s">
        <v>22</v>
      </c>
      <c r="C79" s="51" t="s">
        <v>12</v>
      </c>
      <c r="D79" s="51" t="s">
        <v>244</v>
      </c>
      <c r="E79" s="51" t="s">
        <v>234</v>
      </c>
      <c r="F79" s="51" t="s">
        <v>101</v>
      </c>
      <c r="G79" s="51" t="s">
        <v>101</v>
      </c>
      <c r="H79" s="51" t="s">
        <v>243</v>
      </c>
      <c r="I79" s="51" t="s">
        <v>182</v>
      </c>
      <c r="J79" s="53" t="s">
        <v>215</v>
      </c>
      <c r="K79" s="54">
        <v>2513</v>
      </c>
      <c r="L79" s="53">
        <v>2023</v>
      </c>
      <c r="M79" s="58">
        <v>12077129.390000001</v>
      </c>
      <c r="N79" s="58">
        <v>12006576.119999999</v>
      </c>
      <c r="O79" s="58">
        <v>12006576.119999999</v>
      </c>
      <c r="P79" s="120">
        <f t="shared" si="25"/>
        <v>0.9941581092889159</v>
      </c>
    </row>
    <row r="80" spans="1:19" s="4" customFormat="1" ht="31.2" x14ac:dyDescent="0.25">
      <c r="A80" s="26" t="s">
        <v>249</v>
      </c>
      <c r="B80" s="14" t="s">
        <v>22</v>
      </c>
      <c r="C80" s="14" t="s">
        <v>12</v>
      </c>
      <c r="D80" s="14" t="s">
        <v>244</v>
      </c>
      <c r="E80" s="14" t="s">
        <v>234</v>
      </c>
      <c r="F80" s="14" t="s">
        <v>101</v>
      </c>
      <c r="G80" s="14" t="s">
        <v>101</v>
      </c>
      <c r="H80" s="14" t="s">
        <v>243</v>
      </c>
      <c r="I80" s="14" t="s">
        <v>182</v>
      </c>
      <c r="J80" s="15" t="s">
        <v>215</v>
      </c>
      <c r="K80" s="44">
        <v>2588</v>
      </c>
      <c r="L80" s="15" t="s">
        <v>54</v>
      </c>
      <c r="M80" s="124">
        <v>13331068.609999999</v>
      </c>
      <c r="N80" s="124">
        <v>12743048.4</v>
      </c>
      <c r="O80" s="124">
        <v>12743048.4</v>
      </c>
      <c r="P80" s="120">
        <f t="shared" si="25"/>
        <v>0.95589099214755302</v>
      </c>
      <c r="Q80" s="7"/>
      <c r="R80" s="7"/>
      <c r="S80" s="7"/>
    </row>
    <row r="81" spans="1:19" s="8" customFormat="1" ht="67.95" customHeight="1" x14ac:dyDescent="0.25">
      <c r="A81" s="56" t="s">
        <v>431</v>
      </c>
      <c r="B81" s="52">
        <v>12</v>
      </c>
      <c r="C81" s="52">
        <v>1</v>
      </c>
      <c r="D81" s="52" t="s">
        <v>244</v>
      </c>
      <c r="E81" s="52">
        <v>812</v>
      </c>
      <c r="F81" s="52" t="s">
        <v>101</v>
      </c>
      <c r="G81" s="52" t="s">
        <v>101</v>
      </c>
      <c r="H81" s="52" t="s">
        <v>243</v>
      </c>
      <c r="I81" s="52" t="s">
        <v>182</v>
      </c>
      <c r="J81" s="53" t="s">
        <v>291</v>
      </c>
      <c r="K81" s="54">
        <v>17.899999999999999</v>
      </c>
      <c r="L81" s="53">
        <v>2023</v>
      </c>
      <c r="M81" s="58">
        <v>4649402.92</v>
      </c>
      <c r="N81" s="58">
        <v>2295914.16</v>
      </c>
      <c r="O81" s="58">
        <v>2295914.16</v>
      </c>
      <c r="P81" s="120">
        <f t="shared" si="25"/>
        <v>0.49380838776605751</v>
      </c>
    </row>
    <row r="82" spans="1:19" ht="31.2" x14ac:dyDescent="0.25">
      <c r="A82" s="17" t="s">
        <v>300</v>
      </c>
      <c r="B82" s="36" t="s">
        <v>0</v>
      </c>
      <c r="C82" s="36" t="s">
        <v>0</v>
      </c>
      <c r="D82" s="36" t="s">
        <v>0</v>
      </c>
      <c r="E82" s="36" t="s">
        <v>0</v>
      </c>
      <c r="F82" s="36" t="s">
        <v>0</v>
      </c>
      <c r="G82" s="36" t="s">
        <v>0</v>
      </c>
      <c r="H82" s="36" t="s">
        <v>0</v>
      </c>
      <c r="I82" s="36" t="s">
        <v>0</v>
      </c>
      <c r="J82" s="37" t="s">
        <v>0</v>
      </c>
      <c r="K82" s="38" t="s">
        <v>0</v>
      </c>
      <c r="L82" s="37" t="s">
        <v>0</v>
      </c>
      <c r="M82" s="114">
        <f>M83</f>
        <v>45320161.270000003</v>
      </c>
      <c r="N82" s="114">
        <f t="shared" ref="N82:O82" si="35">N83</f>
        <v>27623058.379999999</v>
      </c>
      <c r="O82" s="114">
        <f t="shared" si="35"/>
        <v>27623058.379999999</v>
      </c>
      <c r="P82" s="120">
        <f t="shared" si="25"/>
        <v>0.60950926929479565</v>
      </c>
    </row>
    <row r="83" spans="1:19" s="4" customFormat="1" ht="46.8" x14ac:dyDescent="0.25">
      <c r="A83" s="26" t="s">
        <v>245</v>
      </c>
      <c r="B83" s="14" t="s">
        <v>22</v>
      </c>
      <c r="C83" s="14" t="s">
        <v>12</v>
      </c>
      <c r="D83" s="14" t="s">
        <v>244</v>
      </c>
      <c r="E83" s="14" t="s">
        <v>234</v>
      </c>
      <c r="F83" s="14" t="s">
        <v>101</v>
      </c>
      <c r="G83" s="14" t="s">
        <v>101</v>
      </c>
      <c r="H83" s="14" t="s">
        <v>243</v>
      </c>
      <c r="I83" s="14" t="s">
        <v>182</v>
      </c>
      <c r="J83" s="15" t="s">
        <v>215</v>
      </c>
      <c r="K83" s="44">
        <v>14590</v>
      </c>
      <c r="L83" s="15" t="s">
        <v>54</v>
      </c>
      <c r="M83" s="124">
        <v>45320161.270000003</v>
      </c>
      <c r="N83" s="124">
        <v>27623058.379999999</v>
      </c>
      <c r="O83" s="124">
        <v>27623058.379999999</v>
      </c>
      <c r="P83" s="120">
        <f t="shared" si="25"/>
        <v>0.60950926929479565</v>
      </c>
      <c r="Q83" s="7"/>
      <c r="R83" s="7"/>
      <c r="S83" s="7"/>
    </row>
    <row r="84" spans="1:19" ht="31.2" x14ac:dyDescent="0.25">
      <c r="A84" s="17" t="s">
        <v>299</v>
      </c>
      <c r="B84" s="36" t="s">
        <v>0</v>
      </c>
      <c r="C84" s="36" t="s">
        <v>0</v>
      </c>
      <c r="D84" s="36" t="s">
        <v>0</v>
      </c>
      <c r="E84" s="36" t="s">
        <v>0</v>
      </c>
      <c r="F84" s="36" t="s">
        <v>0</v>
      </c>
      <c r="G84" s="36" t="s">
        <v>0</v>
      </c>
      <c r="H84" s="36" t="s">
        <v>0</v>
      </c>
      <c r="I84" s="36" t="s">
        <v>0</v>
      </c>
      <c r="J84" s="37" t="s">
        <v>0</v>
      </c>
      <c r="K84" s="38" t="s">
        <v>0</v>
      </c>
      <c r="L84" s="37" t="s">
        <v>0</v>
      </c>
      <c r="M84" s="114">
        <f>M85</f>
        <v>18372557.920000002</v>
      </c>
      <c r="N84" s="114">
        <f t="shared" ref="N84:O84" si="36">N85</f>
        <v>16068331.57</v>
      </c>
      <c r="O84" s="114">
        <f t="shared" si="36"/>
        <v>16068331.57</v>
      </c>
      <c r="P84" s="120">
        <f t="shared" si="25"/>
        <v>0.87458325835556805</v>
      </c>
    </row>
    <row r="85" spans="1:19" s="4" customFormat="1" ht="31.2" x14ac:dyDescent="0.25">
      <c r="A85" s="26" t="s">
        <v>266</v>
      </c>
      <c r="B85" s="14" t="s">
        <v>22</v>
      </c>
      <c r="C85" s="14" t="s">
        <v>12</v>
      </c>
      <c r="D85" s="14" t="s">
        <v>244</v>
      </c>
      <c r="E85" s="14" t="s">
        <v>234</v>
      </c>
      <c r="F85" s="14" t="s">
        <v>101</v>
      </c>
      <c r="G85" s="14" t="s">
        <v>101</v>
      </c>
      <c r="H85" s="14" t="s">
        <v>243</v>
      </c>
      <c r="I85" s="14" t="s">
        <v>182</v>
      </c>
      <c r="J85" s="15" t="s">
        <v>215</v>
      </c>
      <c r="K85" s="44">
        <v>1750</v>
      </c>
      <c r="L85" s="15" t="s">
        <v>54</v>
      </c>
      <c r="M85" s="124">
        <v>18372557.920000002</v>
      </c>
      <c r="N85" s="124">
        <v>16068331.57</v>
      </c>
      <c r="O85" s="124">
        <v>16068331.57</v>
      </c>
      <c r="P85" s="120">
        <f t="shared" si="25"/>
        <v>0.87458325835556805</v>
      </c>
      <c r="Q85" s="7"/>
      <c r="R85" s="7"/>
      <c r="S85" s="7"/>
    </row>
    <row r="86" spans="1:19" ht="31.2" x14ac:dyDescent="0.25">
      <c r="A86" s="17" t="s">
        <v>298</v>
      </c>
      <c r="B86" s="36" t="s">
        <v>0</v>
      </c>
      <c r="C86" s="36" t="s">
        <v>0</v>
      </c>
      <c r="D86" s="36" t="s">
        <v>0</v>
      </c>
      <c r="E86" s="36" t="s">
        <v>0</v>
      </c>
      <c r="F86" s="36" t="s">
        <v>0</v>
      </c>
      <c r="G86" s="36" t="s">
        <v>0</v>
      </c>
      <c r="H86" s="36" t="s">
        <v>0</v>
      </c>
      <c r="I86" s="36" t="s">
        <v>0</v>
      </c>
      <c r="J86" s="37" t="s">
        <v>0</v>
      </c>
      <c r="K86" s="38" t="s">
        <v>0</v>
      </c>
      <c r="L86" s="37" t="s">
        <v>0</v>
      </c>
      <c r="M86" s="114">
        <f>M87+M88</f>
        <v>34255934.989999995</v>
      </c>
      <c r="N86" s="114">
        <f t="shared" ref="N86" si="37">N87+N88</f>
        <v>26081362.809999999</v>
      </c>
      <c r="O86" s="114">
        <f t="shared" ref="O86" si="38">O87+O88</f>
        <v>26081361.809999999</v>
      </c>
      <c r="P86" s="120">
        <f t="shared" si="25"/>
        <v>0.76136768176415792</v>
      </c>
    </row>
    <row r="87" spans="1:19" s="4" customFormat="1" ht="46.8" x14ac:dyDescent="0.25">
      <c r="A87" s="26" t="s">
        <v>338</v>
      </c>
      <c r="B87" s="14" t="s">
        <v>22</v>
      </c>
      <c r="C87" s="14" t="s">
        <v>12</v>
      </c>
      <c r="D87" s="14" t="s">
        <v>244</v>
      </c>
      <c r="E87" s="14" t="s">
        <v>234</v>
      </c>
      <c r="F87" s="14" t="s">
        <v>101</v>
      </c>
      <c r="G87" s="14" t="s">
        <v>101</v>
      </c>
      <c r="H87" s="14" t="s">
        <v>243</v>
      </c>
      <c r="I87" s="14" t="s">
        <v>182</v>
      </c>
      <c r="J87" s="15" t="s">
        <v>215</v>
      </c>
      <c r="K87" s="44">
        <v>8329</v>
      </c>
      <c r="L87" s="15">
        <v>2023</v>
      </c>
      <c r="M87" s="124">
        <v>14850000</v>
      </c>
      <c r="N87" s="124">
        <v>12654849.779999999</v>
      </c>
      <c r="O87" s="124">
        <v>12654849.779999999</v>
      </c>
      <c r="P87" s="120">
        <f t="shared" si="25"/>
        <v>0.85217843636363633</v>
      </c>
      <c r="Q87" s="7"/>
      <c r="R87" s="7"/>
      <c r="S87" s="7"/>
    </row>
    <row r="88" spans="1:19" s="4" customFormat="1" ht="46.8" x14ac:dyDescent="0.25">
      <c r="A88" s="26" t="s">
        <v>263</v>
      </c>
      <c r="B88" s="14" t="s">
        <v>22</v>
      </c>
      <c r="C88" s="14" t="s">
        <v>12</v>
      </c>
      <c r="D88" s="14" t="s">
        <v>244</v>
      </c>
      <c r="E88" s="14" t="s">
        <v>234</v>
      </c>
      <c r="F88" s="14" t="s">
        <v>101</v>
      </c>
      <c r="G88" s="14" t="s">
        <v>101</v>
      </c>
      <c r="H88" s="14" t="s">
        <v>243</v>
      </c>
      <c r="I88" s="14" t="s">
        <v>182</v>
      </c>
      <c r="J88" s="15" t="s">
        <v>215</v>
      </c>
      <c r="K88" s="44">
        <v>7412</v>
      </c>
      <c r="L88" s="15" t="s">
        <v>54</v>
      </c>
      <c r="M88" s="124">
        <v>19405934.989999998</v>
      </c>
      <c r="N88" s="124">
        <v>13426513.029999999</v>
      </c>
      <c r="O88" s="124">
        <v>13426512.029999999</v>
      </c>
      <c r="P88" s="120">
        <f t="shared" si="25"/>
        <v>0.69187658501993154</v>
      </c>
      <c r="Q88" s="7"/>
      <c r="R88" s="7"/>
      <c r="S88" s="7"/>
    </row>
    <row r="89" spans="1:19" ht="31.2" x14ac:dyDescent="0.25">
      <c r="A89" s="17" t="s">
        <v>297</v>
      </c>
      <c r="B89" s="36" t="s">
        <v>0</v>
      </c>
      <c r="C89" s="36" t="s">
        <v>0</v>
      </c>
      <c r="D89" s="36" t="s">
        <v>0</v>
      </c>
      <c r="E89" s="36" t="s">
        <v>0</v>
      </c>
      <c r="F89" s="36" t="s">
        <v>0</v>
      </c>
      <c r="G89" s="36" t="s">
        <v>0</v>
      </c>
      <c r="H89" s="36" t="s">
        <v>0</v>
      </c>
      <c r="I89" s="36" t="s">
        <v>0</v>
      </c>
      <c r="J89" s="37" t="s">
        <v>0</v>
      </c>
      <c r="K89" s="38" t="s">
        <v>0</v>
      </c>
      <c r="L89" s="37" t="s">
        <v>0</v>
      </c>
      <c r="M89" s="114">
        <f>M90</f>
        <v>21871043.850000001</v>
      </c>
      <c r="N89" s="114">
        <f t="shared" ref="N89:O89" si="39">N90</f>
        <v>13296242.619999999</v>
      </c>
      <c r="O89" s="114">
        <f t="shared" si="39"/>
        <v>13296242.619999999</v>
      </c>
      <c r="P89" s="120">
        <f t="shared" si="25"/>
        <v>0.60793818124048971</v>
      </c>
    </row>
    <row r="90" spans="1:19" s="4" customFormat="1" ht="78" x14ac:dyDescent="0.25">
      <c r="A90" s="26" t="s">
        <v>265</v>
      </c>
      <c r="B90" s="14" t="s">
        <v>22</v>
      </c>
      <c r="C90" s="14" t="s">
        <v>12</v>
      </c>
      <c r="D90" s="14" t="s">
        <v>244</v>
      </c>
      <c r="E90" s="14" t="s">
        <v>234</v>
      </c>
      <c r="F90" s="14" t="s">
        <v>101</v>
      </c>
      <c r="G90" s="14" t="s">
        <v>101</v>
      </c>
      <c r="H90" s="14" t="s">
        <v>243</v>
      </c>
      <c r="I90" s="14" t="s">
        <v>182</v>
      </c>
      <c r="J90" s="15" t="s">
        <v>215</v>
      </c>
      <c r="K90" s="44">
        <v>4215</v>
      </c>
      <c r="L90" s="15" t="s">
        <v>54</v>
      </c>
      <c r="M90" s="124">
        <v>21871043.850000001</v>
      </c>
      <c r="N90" s="124">
        <v>13296242.619999999</v>
      </c>
      <c r="O90" s="124">
        <v>13296242.619999999</v>
      </c>
      <c r="P90" s="120">
        <f t="shared" si="25"/>
        <v>0.60793818124048971</v>
      </c>
      <c r="Q90" s="7"/>
      <c r="R90" s="7"/>
      <c r="S90" s="7"/>
    </row>
    <row r="91" spans="1:19" ht="31.2" x14ac:dyDescent="0.25">
      <c r="A91" s="17" t="s">
        <v>286</v>
      </c>
      <c r="B91" s="36" t="s">
        <v>0</v>
      </c>
      <c r="C91" s="36" t="s">
        <v>0</v>
      </c>
      <c r="D91" s="36" t="s">
        <v>0</v>
      </c>
      <c r="E91" s="36" t="s">
        <v>0</v>
      </c>
      <c r="F91" s="36" t="s">
        <v>0</v>
      </c>
      <c r="G91" s="36" t="s">
        <v>0</v>
      </c>
      <c r="H91" s="36" t="s">
        <v>0</v>
      </c>
      <c r="I91" s="36" t="s">
        <v>0</v>
      </c>
      <c r="J91" s="37" t="s">
        <v>0</v>
      </c>
      <c r="K91" s="38" t="s">
        <v>0</v>
      </c>
      <c r="L91" s="37" t="s">
        <v>0</v>
      </c>
      <c r="M91" s="114">
        <f>M92</f>
        <v>17993082.23</v>
      </c>
      <c r="N91" s="114">
        <f t="shared" ref="N91:O91" si="40">N92</f>
        <v>205285.74</v>
      </c>
      <c r="O91" s="114">
        <f t="shared" si="40"/>
        <v>5490115.0599999996</v>
      </c>
      <c r="P91" s="120">
        <f t="shared" si="25"/>
        <v>0.30512365751579179</v>
      </c>
    </row>
    <row r="92" spans="1:19" s="4" customFormat="1" ht="46.8" x14ac:dyDescent="0.25">
      <c r="A92" s="26" t="s">
        <v>339</v>
      </c>
      <c r="B92" s="14" t="s">
        <v>22</v>
      </c>
      <c r="C92" s="14" t="s">
        <v>12</v>
      </c>
      <c r="D92" s="14" t="s">
        <v>244</v>
      </c>
      <c r="E92" s="14" t="s">
        <v>234</v>
      </c>
      <c r="F92" s="14" t="s">
        <v>101</v>
      </c>
      <c r="G92" s="14" t="s">
        <v>101</v>
      </c>
      <c r="H92" s="14" t="s">
        <v>243</v>
      </c>
      <c r="I92" s="14" t="s">
        <v>182</v>
      </c>
      <c r="J92" s="15" t="s">
        <v>291</v>
      </c>
      <c r="K92" s="44">
        <v>10.09</v>
      </c>
      <c r="L92" s="15">
        <v>2023</v>
      </c>
      <c r="M92" s="124">
        <v>17993082.23</v>
      </c>
      <c r="N92" s="124">
        <v>205285.74</v>
      </c>
      <c r="O92" s="124">
        <v>5490115.0599999996</v>
      </c>
      <c r="P92" s="120">
        <f t="shared" si="25"/>
        <v>0.30512365751579179</v>
      </c>
      <c r="Q92" s="7"/>
      <c r="R92" s="7"/>
      <c r="S92" s="7"/>
    </row>
    <row r="93" spans="1:19" ht="31.2" x14ac:dyDescent="0.25">
      <c r="A93" s="17" t="s">
        <v>296</v>
      </c>
      <c r="B93" s="36" t="s">
        <v>0</v>
      </c>
      <c r="C93" s="36" t="s">
        <v>0</v>
      </c>
      <c r="D93" s="36" t="s">
        <v>0</v>
      </c>
      <c r="E93" s="36" t="s">
        <v>0</v>
      </c>
      <c r="F93" s="36" t="s">
        <v>0</v>
      </c>
      <c r="G93" s="36" t="s">
        <v>0</v>
      </c>
      <c r="H93" s="36" t="s">
        <v>0</v>
      </c>
      <c r="I93" s="36" t="s">
        <v>0</v>
      </c>
      <c r="J93" s="37" t="s">
        <v>0</v>
      </c>
      <c r="K93" s="38" t="s">
        <v>0</v>
      </c>
      <c r="L93" s="37" t="s">
        <v>0</v>
      </c>
      <c r="M93" s="114">
        <f>M94</f>
        <v>22936503.460000001</v>
      </c>
      <c r="N93" s="114">
        <f t="shared" ref="N93:O93" si="41">N94</f>
        <v>367808.88</v>
      </c>
      <c r="O93" s="114">
        <f t="shared" si="41"/>
        <v>367808.88</v>
      </c>
      <c r="P93" s="120">
        <f t="shared" si="25"/>
        <v>1.6035961219696734E-2</v>
      </c>
    </row>
    <row r="94" spans="1:19" s="4" customFormat="1" ht="31.2" x14ac:dyDescent="0.25">
      <c r="A94" s="26" t="s">
        <v>253</v>
      </c>
      <c r="B94" s="14" t="s">
        <v>22</v>
      </c>
      <c r="C94" s="14" t="s">
        <v>12</v>
      </c>
      <c r="D94" s="14" t="s">
        <v>244</v>
      </c>
      <c r="E94" s="14" t="s">
        <v>234</v>
      </c>
      <c r="F94" s="14" t="s">
        <v>101</v>
      </c>
      <c r="G94" s="14" t="s">
        <v>101</v>
      </c>
      <c r="H94" s="14" t="s">
        <v>243</v>
      </c>
      <c r="I94" s="14" t="s">
        <v>182</v>
      </c>
      <c r="J94" s="15" t="s">
        <v>215</v>
      </c>
      <c r="K94" s="44">
        <v>5526</v>
      </c>
      <c r="L94" s="15" t="s">
        <v>54</v>
      </c>
      <c r="M94" s="124">
        <v>22936503.460000001</v>
      </c>
      <c r="N94" s="124">
        <v>367808.88</v>
      </c>
      <c r="O94" s="124">
        <v>367808.88</v>
      </c>
      <c r="P94" s="120">
        <f t="shared" si="25"/>
        <v>1.6035961219696734E-2</v>
      </c>
      <c r="Q94" s="7"/>
      <c r="R94" s="7"/>
      <c r="S94" s="7"/>
    </row>
    <row r="95" spans="1:19" ht="31.2" x14ac:dyDescent="0.25">
      <c r="A95" s="17" t="s">
        <v>170</v>
      </c>
      <c r="B95" s="36" t="s">
        <v>22</v>
      </c>
      <c r="C95" s="36" t="s">
        <v>15</v>
      </c>
      <c r="D95" s="36" t="s">
        <v>0</v>
      </c>
      <c r="E95" s="36" t="s">
        <v>0</v>
      </c>
      <c r="F95" s="36" t="s">
        <v>0</v>
      </c>
      <c r="G95" s="36" t="s">
        <v>0</v>
      </c>
      <c r="H95" s="121" t="s">
        <v>0</v>
      </c>
      <c r="I95" s="121" t="s">
        <v>0</v>
      </c>
      <c r="J95" s="122" t="s">
        <v>0</v>
      </c>
      <c r="K95" s="123"/>
      <c r="L95" s="122" t="s">
        <v>0</v>
      </c>
      <c r="M95" s="114">
        <f>M96+M128+M151</f>
        <v>743754729.62</v>
      </c>
      <c r="N95" s="114">
        <f>N96+N128+N151</f>
        <v>186732827.02000001</v>
      </c>
      <c r="O95" s="114">
        <f>O96+O128+O151</f>
        <v>190870483.53000003</v>
      </c>
      <c r="P95" s="120">
        <f t="shared" si="25"/>
        <v>0.25663095094201255</v>
      </c>
    </row>
    <row r="96" spans="1:19" ht="62.4" x14ac:dyDescent="0.25">
      <c r="A96" s="17" t="s">
        <v>397</v>
      </c>
      <c r="B96" s="36" t="s">
        <v>22</v>
      </c>
      <c r="C96" s="36" t="s">
        <v>15</v>
      </c>
      <c r="D96" s="36" t="s">
        <v>58</v>
      </c>
      <c r="E96" s="36"/>
      <c r="F96" s="36"/>
      <c r="G96" s="36"/>
      <c r="H96" s="121"/>
      <c r="I96" s="121"/>
      <c r="J96" s="122"/>
      <c r="K96" s="123"/>
      <c r="L96" s="122"/>
      <c r="M96" s="114">
        <f>M97</f>
        <v>235589507.75</v>
      </c>
      <c r="N96" s="114">
        <f t="shared" ref="N96:O98" si="42">N97</f>
        <v>0</v>
      </c>
      <c r="O96" s="114">
        <f t="shared" si="42"/>
        <v>0</v>
      </c>
      <c r="P96" s="120">
        <f t="shared" si="25"/>
        <v>0</v>
      </c>
    </row>
    <row r="97" spans="1:16" ht="46.8" x14ac:dyDescent="0.25">
      <c r="A97" s="17" t="s">
        <v>237</v>
      </c>
      <c r="B97" s="36" t="s">
        <v>22</v>
      </c>
      <c r="C97" s="36" t="s">
        <v>15</v>
      </c>
      <c r="D97" s="36" t="s">
        <v>58</v>
      </c>
      <c r="E97" s="36" t="s">
        <v>234</v>
      </c>
      <c r="F97" s="36"/>
      <c r="G97" s="36"/>
      <c r="H97" s="121"/>
      <c r="I97" s="121"/>
      <c r="J97" s="122"/>
      <c r="K97" s="123"/>
      <c r="L97" s="122"/>
      <c r="M97" s="114">
        <f>M98</f>
        <v>235589507.75</v>
      </c>
      <c r="N97" s="114">
        <f t="shared" si="42"/>
        <v>0</v>
      </c>
      <c r="O97" s="114">
        <f t="shared" si="42"/>
        <v>0</v>
      </c>
      <c r="P97" s="120">
        <f t="shared" si="25"/>
        <v>0</v>
      </c>
    </row>
    <row r="98" spans="1:16" ht="15.6" x14ac:dyDescent="0.25">
      <c r="A98" s="17" t="s">
        <v>100</v>
      </c>
      <c r="B98" s="36" t="s">
        <v>22</v>
      </c>
      <c r="C98" s="36" t="s">
        <v>15</v>
      </c>
      <c r="D98" s="36" t="s">
        <v>58</v>
      </c>
      <c r="E98" s="36" t="s">
        <v>234</v>
      </c>
      <c r="F98" s="36" t="s">
        <v>101</v>
      </c>
      <c r="G98" s="36"/>
      <c r="H98" s="121"/>
      <c r="I98" s="121"/>
      <c r="J98" s="122"/>
      <c r="K98" s="123"/>
      <c r="L98" s="122"/>
      <c r="M98" s="114">
        <f>M99</f>
        <v>235589507.75</v>
      </c>
      <c r="N98" s="114">
        <f t="shared" si="42"/>
        <v>0</v>
      </c>
      <c r="O98" s="114">
        <f t="shared" si="42"/>
        <v>0</v>
      </c>
      <c r="P98" s="120">
        <f t="shared" si="25"/>
        <v>0</v>
      </c>
    </row>
    <row r="99" spans="1:16" ht="15.6" x14ac:dyDescent="0.25">
      <c r="A99" s="17" t="s">
        <v>102</v>
      </c>
      <c r="B99" s="36" t="s">
        <v>22</v>
      </c>
      <c r="C99" s="36" t="s">
        <v>15</v>
      </c>
      <c r="D99" s="36" t="s">
        <v>58</v>
      </c>
      <c r="E99" s="36" t="s">
        <v>234</v>
      </c>
      <c r="F99" s="36" t="s">
        <v>101</v>
      </c>
      <c r="G99" s="36" t="s">
        <v>58</v>
      </c>
      <c r="H99" s="121"/>
      <c r="I99" s="121"/>
      <c r="J99" s="122"/>
      <c r="K99" s="123"/>
      <c r="L99" s="122"/>
      <c r="M99" s="114">
        <f>M100+M107+M118</f>
        <v>235589507.75</v>
      </c>
      <c r="N99" s="114">
        <f>N100+N107+N118</f>
        <v>0</v>
      </c>
      <c r="O99" s="114">
        <f>O100+O107+O118</f>
        <v>0</v>
      </c>
      <c r="P99" s="120">
        <f t="shared" si="25"/>
        <v>0</v>
      </c>
    </row>
    <row r="100" spans="1:16" ht="31.2" x14ac:dyDescent="0.25">
      <c r="A100" s="61" t="s">
        <v>196</v>
      </c>
      <c r="B100" s="47" t="s">
        <v>22</v>
      </c>
      <c r="C100" s="47" t="s">
        <v>15</v>
      </c>
      <c r="D100" s="62" t="s">
        <v>58</v>
      </c>
      <c r="E100" s="47">
        <v>812</v>
      </c>
      <c r="F100" s="62" t="s">
        <v>101</v>
      </c>
      <c r="G100" s="62" t="s">
        <v>58</v>
      </c>
      <c r="H100" s="47">
        <v>11270</v>
      </c>
      <c r="I100" s="126" t="s">
        <v>0</v>
      </c>
      <c r="J100" s="48" t="s">
        <v>0</v>
      </c>
      <c r="K100" s="48" t="s">
        <v>0</v>
      </c>
      <c r="L100" s="48" t="s">
        <v>0</v>
      </c>
      <c r="M100" s="125">
        <f>M101</f>
        <v>166527400</v>
      </c>
      <c r="N100" s="125">
        <f t="shared" ref="N100:O101" si="43">N101</f>
        <v>0</v>
      </c>
      <c r="O100" s="125">
        <f t="shared" si="43"/>
        <v>0</v>
      </c>
      <c r="P100" s="120">
        <f t="shared" si="25"/>
        <v>0</v>
      </c>
    </row>
    <row r="101" spans="1:16" ht="62.4" x14ac:dyDescent="0.25">
      <c r="A101" s="61" t="s">
        <v>187</v>
      </c>
      <c r="B101" s="47" t="s">
        <v>22</v>
      </c>
      <c r="C101" s="47" t="s">
        <v>15</v>
      </c>
      <c r="D101" s="62" t="s">
        <v>58</v>
      </c>
      <c r="E101" s="47">
        <v>812</v>
      </c>
      <c r="F101" s="62" t="s">
        <v>101</v>
      </c>
      <c r="G101" s="62" t="s">
        <v>58</v>
      </c>
      <c r="H101" s="47">
        <v>11270</v>
      </c>
      <c r="I101" s="47">
        <v>522</v>
      </c>
      <c r="J101" s="48"/>
      <c r="K101" s="48"/>
      <c r="L101" s="48"/>
      <c r="M101" s="125">
        <f>M102</f>
        <v>166527400</v>
      </c>
      <c r="N101" s="125">
        <f t="shared" si="43"/>
        <v>0</v>
      </c>
      <c r="O101" s="125">
        <f t="shared" si="43"/>
        <v>0</v>
      </c>
      <c r="P101" s="120">
        <f t="shared" si="25"/>
        <v>0</v>
      </c>
    </row>
    <row r="102" spans="1:16" ht="15.6" x14ac:dyDescent="0.25">
      <c r="A102" s="46" t="s">
        <v>156</v>
      </c>
      <c r="B102" s="47"/>
      <c r="C102" s="47"/>
      <c r="D102" s="47"/>
      <c r="E102" s="47"/>
      <c r="F102" s="47"/>
      <c r="G102" s="47"/>
      <c r="H102" s="47"/>
      <c r="I102" s="47"/>
      <c r="J102" s="48"/>
      <c r="K102" s="49"/>
      <c r="L102" s="48"/>
      <c r="M102" s="125">
        <f>M103+M104+M105+M106</f>
        <v>166527400</v>
      </c>
      <c r="N102" s="125">
        <f t="shared" ref="N102" si="44">N103+N104+N105+N106</f>
        <v>0</v>
      </c>
      <c r="O102" s="125">
        <f t="shared" ref="O102" si="45">O103+O104+O105+O106</f>
        <v>0</v>
      </c>
      <c r="P102" s="120">
        <f t="shared" si="25"/>
        <v>0</v>
      </c>
    </row>
    <row r="103" spans="1:16" ht="46.8" x14ac:dyDescent="0.25">
      <c r="A103" s="50" t="s">
        <v>438</v>
      </c>
      <c r="B103" s="51">
        <v>12</v>
      </c>
      <c r="C103" s="51">
        <v>4</v>
      </c>
      <c r="D103" s="52" t="s">
        <v>58</v>
      </c>
      <c r="E103" s="51">
        <v>812</v>
      </c>
      <c r="F103" s="52" t="s">
        <v>101</v>
      </c>
      <c r="G103" s="52" t="s">
        <v>58</v>
      </c>
      <c r="H103" s="51">
        <v>11270</v>
      </c>
      <c r="I103" s="51">
        <v>522</v>
      </c>
      <c r="J103" s="53" t="s">
        <v>215</v>
      </c>
      <c r="K103" s="54">
        <v>1000</v>
      </c>
      <c r="L103" s="53">
        <v>2023</v>
      </c>
      <c r="M103" s="58">
        <v>44622421.5</v>
      </c>
      <c r="N103" s="58">
        <v>0</v>
      </c>
      <c r="O103" s="58">
        <v>0</v>
      </c>
      <c r="P103" s="120">
        <f t="shared" si="25"/>
        <v>0</v>
      </c>
    </row>
    <row r="104" spans="1:16" ht="31.2" x14ac:dyDescent="0.25">
      <c r="A104" s="50" t="s">
        <v>439</v>
      </c>
      <c r="B104" s="51">
        <v>12</v>
      </c>
      <c r="C104" s="51">
        <v>4</v>
      </c>
      <c r="D104" s="52" t="s">
        <v>58</v>
      </c>
      <c r="E104" s="51">
        <v>812</v>
      </c>
      <c r="F104" s="52" t="s">
        <v>101</v>
      </c>
      <c r="G104" s="52" t="s">
        <v>58</v>
      </c>
      <c r="H104" s="51">
        <v>11270</v>
      </c>
      <c r="I104" s="51">
        <v>522</v>
      </c>
      <c r="J104" s="53" t="s">
        <v>215</v>
      </c>
      <c r="K104" s="54">
        <v>5200</v>
      </c>
      <c r="L104" s="53">
        <v>2023</v>
      </c>
      <c r="M104" s="58">
        <v>48441155.5</v>
      </c>
      <c r="N104" s="58">
        <v>0</v>
      </c>
      <c r="O104" s="58">
        <v>0</v>
      </c>
      <c r="P104" s="120">
        <f t="shared" si="25"/>
        <v>0</v>
      </c>
    </row>
    <row r="105" spans="1:16" ht="31.2" x14ac:dyDescent="0.25">
      <c r="A105" s="50" t="s">
        <v>440</v>
      </c>
      <c r="B105" s="51">
        <v>12</v>
      </c>
      <c r="C105" s="51">
        <v>4</v>
      </c>
      <c r="D105" s="52" t="s">
        <v>58</v>
      </c>
      <c r="E105" s="51">
        <v>812</v>
      </c>
      <c r="F105" s="52" t="s">
        <v>101</v>
      </c>
      <c r="G105" s="52" t="s">
        <v>58</v>
      </c>
      <c r="H105" s="51">
        <v>11270</v>
      </c>
      <c r="I105" s="51">
        <v>522</v>
      </c>
      <c r="J105" s="53" t="s">
        <v>215</v>
      </c>
      <c r="K105" s="54">
        <v>3000</v>
      </c>
      <c r="L105" s="53">
        <v>2023</v>
      </c>
      <c r="M105" s="58">
        <v>15722823</v>
      </c>
      <c r="N105" s="58">
        <v>0</v>
      </c>
      <c r="O105" s="58">
        <v>0</v>
      </c>
      <c r="P105" s="120">
        <f t="shared" si="25"/>
        <v>0</v>
      </c>
    </row>
    <row r="106" spans="1:16" ht="46.8" x14ac:dyDescent="0.25">
      <c r="A106" s="50" t="s">
        <v>414</v>
      </c>
      <c r="B106" s="51">
        <v>12</v>
      </c>
      <c r="C106" s="51">
        <v>4</v>
      </c>
      <c r="D106" s="52" t="s">
        <v>58</v>
      </c>
      <c r="E106" s="51">
        <v>812</v>
      </c>
      <c r="F106" s="52" t="s">
        <v>101</v>
      </c>
      <c r="G106" s="52" t="s">
        <v>58</v>
      </c>
      <c r="H106" s="51">
        <v>11270</v>
      </c>
      <c r="I106" s="51">
        <v>522</v>
      </c>
      <c r="J106" s="53" t="s">
        <v>284</v>
      </c>
      <c r="K106" s="54">
        <v>35</v>
      </c>
      <c r="L106" s="53">
        <v>2023</v>
      </c>
      <c r="M106" s="58">
        <v>57741000</v>
      </c>
      <c r="N106" s="58">
        <v>0</v>
      </c>
      <c r="O106" s="58">
        <v>0</v>
      </c>
      <c r="P106" s="120">
        <f t="shared" si="25"/>
        <v>0</v>
      </c>
    </row>
    <row r="107" spans="1:16" ht="62.4" x14ac:dyDescent="0.25">
      <c r="A107" s="63" t="s">
        <v>402</v>
      </c>
      <c r="B107" s="64">
        <v>12</v>
      </c>
      <c r="C107" s="64">
        <v>4</v>
      </c>
      <c r="D107" s="65" t="s">
        <v>58</v>
      </c>
      <c r="E107" s="64">
        <v>812</v>
      </c>
      <c r="F107" s="65" t="s">
        <v>101</v>
      </c>
      <c r="G107" s="65" t="s">
        <v>58</v>
      </c>
      <c r="H107" s="65" t="s">
        <v>403</v>
      </c>
      <c r="I107" s="66"/>
      <c r="J107" s="67"/>
      <c r="K107" s="67"/>
      <c r="L107" s="67"/>
      <c r="M107" s="127">
        <f>M108+M111+M114+M116</f>
        <v>67012000</v>
      </c>
      <c r="N107" s="127">
        <f t="shared" ref="N107:P107" si="46">N108+N111+N114+N116</f>
        <v>0</v>
      </c>
      <c r="O107" s="127">
        <f t="shared" si="46"/>
        <v>0</v>
      </c>
      <c r="P107" s="127">
        <f t="shared" si="46"/>
        <v>0</v>
      </c>
    </row>
    <row r="108" spans="1:16" ht="15.6" x14ac:dyDescent="0.25">
      <c r="A108" s="63" t="s">
        <v>156</v>
      </c>
      <c r="B108" s="64"/>
      <c r="C108" s="64"/>
      <c r="D108" s="65"/>
      <c r="E108" s="64"/>
      <c r="F108" s="64"/>
      <c r="G108" s="64"/>
      <c r="H108" s="64"/>
      <c r="I108" s="64"/>
      <c r="J108" s="68"/>
      <c r="K108" s="68"/>
      <c r="L108" s="68"/>
      <c r="M108" s="127">
        <f>M109+M110</f>
        <v>8293000</v>
      </c>
      <c r="N108" s="127">
        <f t="shared" ref="N108:P108" si="47">N109+N110</f>
        <v>0</v>
      </c>
      <c r="O108" s="127">
        <f t="shared" si="47"/>
        <v>0</v>
      </c>
      <c r="P108" s="127">
        <f t="shared" si="47"/>
        <v>0</v>
      </c>
    </row>
    <row r="109" spans="1:16" ht="31.2" x14ac:dyDescent="0.25">
      <c r="A109" s="69" t="s">
        <v>419</v>
      </c>
      <c r="B109" s="66">
        <v>12</v>
      </c>
      <c r="C109" s="66">
        <v>4</v>
      </c>
      <c r="D109" s="70" t="s">
        <v>58</v>
      </c>
      <c r="E109" s="66">
        <v>812</v>
      </c>
      <c r="F109" s="70" t="s">
        <v>101</v>
      </c>
      <c r="G109" s="70" t="s">
        <v>58</v>
      </c>
      <c r="H109" s="70" t="s">
        <v>403</v>
      </c>
      <c r="I109" s="66">
        <v>522</v>
      </c>
      <c r="J109" s="67" t="s">
        <v>215</v>
      </c>
      <c r="K109" s="67">
        <v>2217</v>
      </c>
      <c r="L109" s="67">
        <v>2024</v>
      </c>
      <c r="M109" s="128">
        <v>5599000</v>
      </c>
      <c r="N109" s="128">
        <v>0</v>
      </c>
      <c r="O109" s="128">
        <v>0</v>
      </c>
      <c r="P109" s="120">
        <f t="shared" si="25"/>
        <v>0</v>
      </c>
    </row>
    <row r="110" spans="1:16" ht="31.2" x14ac:dyDescent="0.25">
      <c r="A110" s="69" t="s">
        <v>420</v>
      </c>
      <c r="B110" s="66">
        <v>12</v>
      </c>
      <c r="C110" s="66">
        <v>4</v>
      </c>
      <c r="D110" s="70" t="s">
        <v>58</v>
      </c>
      <c r="E110" s="66">
        <v>812</v>
      </c>
      <c r="F110" s="70" t="s">
        <v>101</v>
      </c>
      <c r="G110" s="70" t="s">
        <v>58</v>
      </c>
      <c r="H110" s="70" t="s">
        <v>403</v>
      </c>
      <c r="I110" s="66">
        <v>522</v>
      </c>
      <c r="J110" s="67" t="s">
        <v>215</v>
      </c>
      <c r="K110" s="67">
        <v>300</v>
      </c>
      <c r="L110" s="67">
        <v>2024</v>
      </c>
      <c r="M110" s="128">
        <v>2694000</v>
      </c>
      <c r="N110" s="128">
        <v>0</v>
      </c>
      <c r="O110" s="128">
        <v>0</v>
      </c>
      <c r="P110" s="120">
        <f t="shared" si="25"/>
        <v>0</v>
      </c>
    </row>
    <row r="111" spans="1:16" ht="15.6" x14ac:dyDescent="0.25">
      <c r="A111" s="63" t="s">
        <v>320</v>
      </c>
      <c r="B111" s="64"/>
      <c r="C111" s="64"/>
      <c r="D111" s="65"/>
      <c r="E111" s="64"/>
      <c r="F111" s="64"/>
      <c r="G111" s="64"/>
      <c r="H111" s="64"/>
      <c r="I111" s="64"/>
      <c r="J111" s="68"/>
      <c r="K111" s="68"/>
      <c r="L111" s="68"/>
      <c r="M111" s="127">
        <f>M112+M113</f>
        <v>9822000</v>
      </c>
      <c r="N111" s="127">
        <f t="shared" ref="N111" si="48">N112+N113</f>
        <v>0</v>
      </c>
      <c r="O111" s="127">
        <f t="shared" ref="O111" si="49">O112+O113</f>
        <v>0</v>
      </c>
      <c r="P111" s="120">
        <f t="shared" ref="P111:P143" si="50">O111/M111</f>
        <v>0</v>
      </c>
    </row>
    <row r="112" spans="1:16" ht="31.2" x14ac:dyDescent="0.25">
      <c r="A112" s="69" t="s">
        <v>423</v>
      </c>
      <c r="B112" s="66">
        <v>12</v>
      </c>
      <c r="C112" s="66">
        <v>4</v>
      </c>
      <c r="D112" s="70" t="s">
        <v>58</v>
      </c>
      <c r="E112" s="66">
        <v>812</v>
      </c>
      <c r="F112" s="70" t="s">
        <v>101</v>
      </c>
      <c r="G112" s="70" t="s">
        <v>58</v>
      </c>
      <c r="H112" s="70" t="s">
        <v>403</v>
      </c>
      <c r="I112" s="66">
        <v>522</v>
      </c>
      <c r="J112" s="67" t="s">
        <v>215</v>
      </c>
      <c r="K112" s="67">
        <v>450</v>
      </c>
      <c r="L112" s="67">
        <v>2023</v>
      </c>
      <c r="M112" s="128">
        <v>2380000</v>
      </c>
      <c r="N112" s="128">
        <v>0</v>
      </c>
      <c r="O112" s="128">
        <v>0</v>
      </c>
      <c r="P112" s="120">
        <f t="shared" si="50"/>
        <v>0</v>
      </c>
    </row>
    <row r="113" spans="1:16" ht="46.8" x14ac:dyDescent="0.25">
      <c r="A113" s="69" t="s">
        <v>424</v>
      </c>
      <c r="B113" s="66">
        <v>12</v>
      </c>
      <c r="C113" s="66">
        <v>4</v>
      </c>
      <c r="D113" s="70" t="s">
        <v>58</v>
      </c>
      <c r="E113" s="66">
        <v>812</v>
      </c>
      <c r="F113" s="70" t="s">
        <v>101</v>
      </c>
      <c r="G113" s="70" t="s">
        <v>58</v>
      </c>
      <c r="H113" s="70" t="s">
        <v>403</v>
      </c>
      <c r="I113" s="66">
        <v>522</v>
      </c>
      <c r="J113" s="67" t="s">
        <v>215</v>
      </c>
      <c r="K113" s="67">
        <v>1200</v>
      </c>
      <c r="L113" s="67">
        <v>2023</v>
      </c>
      <c r="M113" s="128">
        <v>7442000</v>
      </c>
      <c r="N113" s="128">
        <v>0</v>
      </c>
      <c r="O113" s="128">
        <v>0</v>
      </c>
      <c r="P113" s="120">
        <f t="shared" si="50"/>
        <v>0</v>
      </c>
    </row>
    <row r="114" spans="1:16" ht="15.6" x14ac:dyDescent="0.25">
      <c r="A114" s="63" t="s">
        <v>162</v>
      </c>
      <c r="B114" s="64"/>
      <c r="C114" s="64"/>
      <c r="D114" s="65"/>
      <c r="E114" s="64"/>
      <c r="F114" s="64"/>
      <c r="G114" s="64"/>
      <c r="H114" s="64"/>
      <c r="I114" s="64"/>
      <c r="J114" s="68"/>
      <c r="K114" s="68"/>
      <c r="L114" s="68"/>
      <c r="M114" s="127">
        <f>M115</f>
        <v>27747000</v>
      </c>
      <c r="N114" s="127">
        <f t="shared" ref="N114:O114" si="51">N115</f>
        <v>0</v>
      </c>
      <c r="O114" s="127">
        <f t="shared" si="51"/>
        <v>0</v>
      </c>
      <c r="P114" s="120">
        <f t="shared" si="50"/>
        <v>0</v>
      </c>
    </row>
    <row r="115" spans="1:16" ht="31.2" x14ac:dyDescent="0.25">
      <c r="A115" s="69" t="s">
        <v>425</v>
      </c>
      <c r="B115" s="66">
        <v>12</v>
      </c>
      <c r="C115" s="66">
        <v>4</v>
      </c>
      <c r="D115" s="70" t="s">
        <v>58</v>
      </c>
      <c r="E115" s="66">
        <v>812</v>
      </c>
      <c r="F115" s="70" t="s">
        <v>101</v>
      </c>
      <c r="G115" s="70" t="s">
        <v>58</v>
      </c>
      <c r="H115" s="70" t="s">
        <v>403</v>
      </c>
      <c r="I115" s="66">
        <v>522</v>
      </c>
      <c r="J115" s="67" t="s">
        <v>215</v>
      </c>
      <c r="K115" s="67">
        <v>800</v>
      </c>
      <c r="L115" s="67">
        <v>2023</v>
      </c>
      <c r="M115" s="128">
        <v>27747000</v>
      </c>
      <c r="N115" s="128">
        <v>0</v>
      </c>
      <c r="O115" s="128">
        <v>0</v>
      </c>
      <c r="P115" s="120">
        <f t="shared" si="50"/>
        <v>0</v>
      </c>
    </row>
    <row r="116" spans="1:16" ht="31.2" x14ac:dyDescent="0.25">
      <c r="A116" s="63" t="s">
        <v>421</v>
      </c>
      <c r="B116" s="64"/>
      <c r="C116" s="64"/>
      <c r="D116" s="65"/>
      <c r="E116" s="64"/>
      <c r="F116" s="64"/>
      <c r="G116" s="64"/>
      <c r="H116" s="64"/>
      <c r="I116" s="64"/>
      <c r="J116" s="68"/>
      <c r="K116" s="68"/>
      <c r="L116" s="68"/>
      <c r="M116" s="127">
        <f>M117</f>
        <v>21150000</v>
      </c>
      <c r="N116" s="127">
        <f t="shared" ref="N116:O116" si="52">N117</f>
        <v>0</v>
      </c>
      <c r="O116" s="127">
        <f t="shared" si="52"/>
        <v>0</v>
      </c>
      <c r="P116" s="120">
        <f t="shared" si="50"/>
        <v>0</v>
      </c>
    </row>
    <row r="117" spans="1:16" ht="46.8" x14ac:dyDescent="0.25">
      <c r="A117" s="69" t="s">
        <v>422</v>
      </c>
      <c r="B117" s="66">
        <v>12</v>
      </c>
      <c r="C117" s="66">
        <v>4</v>
      </c>
      <c r="D117" s="70" t="s">
        <v>58</v>
      </c>
      <c r="E117" s="66">
        <v>812</v>
      </c>
      <c r="F117" s="70" t="s">
        <v>101</v>
      </c>
      <c r="G117" s="70" t="s">
        <v>58</v>
      </c>
      <c r="H117" s="70" t="s">
        <v>403</v>
      </c>
      <c r="I117" s="66">
        <v>522</v>
      </c>
      <c r="J117" s="67" t="s">
        <v>215</v>
      </c>
      <c r="K117" s="67">
        <v>3200</v>
      </c>
      <c r="L117" s="67">
        <v>2023</v>
      </c>
      <c r="M117" s="128">
        <v>21150000</v>
      </c>
      <c r="N117" s="128">
        <v>0</v>
      </c>
      <c r="O117" s="128">
        <v>0</v>
      </c>
      <c r="P117" s="120">
        <f t="shared" si="50"/>
        <v>0</v>
      </c>
    </row>
    <row r="118" spans="1:16" ht="46.8" x14ac:dyDescent="0.25">
      <c r="A118" s="63" t="s">
        <v>409</v>
      </c>
      <c r="B118" s="64">
        <v>12</v>
      </c>
      <c r="C118" s="64">
        <v>4</v>
      </c>
      <c r="D118" s="65" t="s">
        <v>58</v>
      </c>
      <c r="E118" s="64">
        <v>812</v>
      </c>
      <c r="F118" s="65" t="s">
        <v>101</v>
      </c>
      <c r="G118" s="65" t="s">
        <v>58</v>
      </c>
      <c r="H118" s="65" t="s">
        <v>410</v>
      </c>
      <c r="I118" s="66"/>
      <c r="J118" s="67"/>
      <c r="K118" s="67"/>
      <c r="L118" s="67"/>
      <c r="M118" s="127">
        <f>M119+M122+M126+M124</f>
        <v>2050107.7499999998</v>
      </c>
      <c r="N118" s="127">
        <f t="shared" ref="N118:P118" si="53">N119+N122+N126+N124</f>
        <v>0</v>
      </c>
      <c r="O118" s="127">
        <f t="shared" si="53"/>
        <v>0</v>
      </c>
      <c r="P118" s="127">
        <f t="shared" si="53"/>
        <v>0</v>
      </c>
    </row>
    <row r="119" spans="1:16" ht="15.6" x14ac:dyDescent="0.25">
      <c r="A119" s="63" t="s">
        <v>156</v>
      </c>
      <c r="B119" s="64"/>
      <c r="C119" s="64"/>
      <c r="D119" s="65"/>
      <c r="E119" s="64"/>
      <c r="F119" s="64"/>
      <c r="G119" s="64"/>
      <c r="H119" s="64"/>
      <c r="I119" s="64"/>
      <c r="J119" s="68"/>
      <c r="K119" s="68"/>
      <c r="L119" s="68"/>
      <c r="M119" s="127">
        <f>M120+M121</f>
        <v>1781724.69</v>
      </c>
      <c r="N119" s="127">
        <f t="shared" ref="N119:P119" si="54">N120+N121</f>
        <v>0</v>
      </c>
      <c r="O119" s="127">
        <f t="shared" si="54"/>
        <v>0</v>
      </c>
      <c r="P119" s="127">
        <f t="shared" si="54"/>
        <v>0</v>
      </c>
    </row>
    <row r="120" spans="1:16" ht="31.2" x14ac:dyDescent="0.25">
      <c r="A120" s="69" t="s">
        <v>419</v>
      </c>
      <c r="B120" s="66">
        <v>12</v>
      </c>
      <c r="C120" s="66">
        <v>4</v>
      </c>
      <c r="D120" s="70" t="s">
        <v>58</v>
      </c>
      <c r="E120" s="66">
        <v>812</v>
      </c>
      <c r="F120" s="70" t="s">
        <v>101</v>
      </c>
      <c r="G120" s="70" t="s">
        <v>58</v>
      </c>
      <c r="H120" s="70" t="s">
        <v>410</v>
      </c>
      <c r="I120" s="66">
        <v>522</v>
      </c>
      <c r="J120" s="67" t="s">
        <v>215</v>
      </c>
      <c r="K120" s="67">
        <v>2217</v>
      </c>
      <c r="L120" s="67">
        <v>2024</v>
      </c>
      <c r="M120" s="128">
        <v>1200517.5</v>
      </c>
      <c r="N120" s="128">
        <v>0</v>
      </c>
      <c r="O120" s="128">
        <v>0</v>
      </c>
      <c r="P120" s="120">
        <f t="shared" si="50"/>
        <v>0</v>
      </c>
    </row>
    <row r="121" spans="1:16" ht="31.2" x14ac:dyDescent="0.25">
      <c r="A121" s="69" t="s">
        <v>420</v>
      </c>
      <c r="B121" s="66">
        <v>12</v>
      </c>
      <c r="C121" s="66">
        <v>4</v>
      </c>
      <c r="D121" s="70" t="s">
        <v>58</v>
      </c>
      <c r="E121" s="66">
        <v>812</v>
      </c>
      <c r="F121" s="70" t="s">
        <v>101</v>
      </c>
      <c r="G121" s="70" t="s">
        <v>58</v>
      </c>
      <c r="H121" s="70" t="s">
        <v>410</v>
      </c>
      <c r="I121" s="66">
        <v>522</v>
      </c>
      <c r="J121" s="67" t="s">
        <v>215</v>
      </c>
      <c r="K121" s="67">
        <v>300</v>
      </c>
      <c r="L121" s="67">
        <v>2024</v>
      </c>
      <c r="M121" s="128">
        <v>581207.18999999994</v>
      </c>
      <c r="N121" s="128">
        <v>0</v>
      </c>
      <c r="O121" s="128">
        <v>0</v>
      </c>
      <c r="P121" s="120">
        <f t="shared" si="50"/>
        <v>0</v>
      </c>
    </row>
    <row r="122" spans="1:16" ht="15.6" x14ac:dyDescent="0.25">
      <c r="A122" s="63" t="s">
        <v>320</v>
      </c>
      <c r="B122" s="64"/>
      <c r="C122" s="64"/>
      <c r="D122" s="65"/>
      <c r="E122" s="64"/>
      <c r="F122" s="64"/>
      <c r="G122" s="64"/>
      <c r="H122" s="64"/>
      <c r="I122" s="64"/>
      <c r="J122" s="68"/>
      <c r="K122" s="68"/>
      <c r="L122" s="68"/>
      <c r="M122" s="127">
        <f>M123</f>
        <v>26685.919999999998</v>
      </c>
      <c r="N122" s="127">
        <f t="shared" ref="N122:O122" si="55">N123</f>
        <v>0</v>
      </c>
      <c r="O122" s="127">
        <f t="shared" si="55"/>
        <v>0</v>
      </c>
      <c r="P122" s="120">
        <f t="shared" si="50"/>
        <v>0</v>
      </c>
    </row>
    <row r="123" spans="1:16" ht="31.2" x14ac:dyDescent="0.25">
      <c r="A123" s="69" t="s">
        <v>423</v>
      </c>
      <c r="B123" s="66">
        <v>12</v>
      </c>
      <c r="C123" s="66">
        <v>4</v>
      </c>
      <c r="D123" s="70" t="s">
        <v>58</v>
      </c>
      <c r="E123" s="66">
        <v>812</v>
      </c>
      <c r="F123" s="70" t="s">
        <v>101</v>
      </c>
      <c r="G123" s="70" t="s">
        <v>58</v>
      </c>
      <c r="H123" s="70" t="s">
        <v>410</v>
      </c>
      <c r="I123" s="66">
        <v>522</v>
      </c>
      <c r="J123" s="67" t="s">
        <v>215</v>
      </c>
      <c r="K123" s="67">
        <v>450</v>
      </c>
      <c r="L123" s="67">
        <v>2023</v>
      </c>
      <c r="M123" s="128">
        <v>26685.919999999998</v>
      </c>
      <c r="N123" s="128">
        <v>0</v>
      </c>
      <c r="O123" s="128">
        <v>0</v>
      </c>
      <c r="P123" s="120">
        <f t="shared" si="50"/>
        <v>0</v>
      </c>
    </row>
    <row r="124" spans="1:16" ht="15.6" x14ac:dyDescent="0.25">
      <c r="A124" s="63" t="s">
        <v>162</v>
      </c>
      <c r="B124" s="64"/>
      <c r="C124" s="64"/>
      <c r="D124" s="65"/>
      <c r="E124" s="64"/>
      <c r="F124" s="64"/>
      <c r="G124" s="64"/>
      <c r="H124" s="64"/>
      <c r="I124" s="64"/>
      <c r="J124" s="68"/>
      <c r="K124" s="68"/>
      <c r="L124" s="68"/>
      <c r="M124" s="127">
        <f>M125</f>
        <v>16526.14</v>
      </c>
      <c r="N124" s="127">
        <f t="shared" ref="N124:O124" si="56">N125</f>
        <v>0</v>
      </c>
      <c r="O124" s="127">
        <f t="shared" si="56"/>
        <v>0</v>
      </c>
      <c r="P124" s="120">
        <f t="shared" si="50"/>
        <v>0</v>
      </c>
    </row>
    <row r="125" spans="1:16" ht="31.2" x14ac:dyDescent="0.25">
      <c r="A125" s="69" t="s">
        <v>425</v>
      </c>
      <c r="B125" s="66">
        <v>12</v>
      </c>
      <c r="C125" s="66">
        <v>4</v>
      </c>
      <c r="D125" s="70" t="s">
        <v>58</v>
      </c>
      <c r="E125" s="66">
        <v>812</v>
      </c>
      <c r="F125" s="70" t="s">
        <v>101</v>
      </c>
      <c r="G125" s="70" t="s">
        <v>58</v>
      </c>
      <c r="H125" s="70" t="s">
        <v>410</v>
      </c>
      <c r="I125" s="66">
        <v>522</v>
      </c>
      <c r="J125" s="67" t="s">
        <v>215</v>
      </c>
      <c r="K125" s="67">
        <v>800</v>
      </c>
      <c r="L125" s="67">
        <v>2023</v>
      </c>
      <c r="M125" s="128">
        <v>16526.14</v>
      </c>
      <c r="N125" s="128">
        <v>0</v>
      </c>
      <c r="O125" s="128">
        <v>0</v>
      </c>
      <c r="P125" s="120">
        <f t="shared" si="50"/>
        <v>0</v>
      </c>
    </row>
    <row r="126" spans="1:16" ht="31.2" x14ac:dyDescent="0.25">
      <c r="A126" s="63" t="s">
        <v>421</v>
      </c>
      <c r="B126" s="64"/>
      <c r="C126" s="64"/>
      <c r="D126" s="65"/>
      <c r="E126" s="64"/>
      <c r="F126" s="64"/>
      <c r="G126" s="64"/>
      <c r="H126" s="64"/>
      <c r="I126" s="64"/>
      <c r="J126" s="68"/>
      <c r="K126" s="68"/>
      <c r="L126" s="68"/>
      <c r="M126" s="127">
        <f>M127</f>
        <v>225171</v>
      </c>
      <c r="N126" s="127">
        <f t="shared" ref="N126:O126" si="57">N127</f>
        <v>0</v>
      </c>
      <c r="O126" s="127">
        <f t="shared" si="57"/>
        <v>0</v>
      </c>
      <c r="P126" s="120">
        <f t="shared" si="50"/>
        <v>0</v>
      </c>
    </row>
    <row r="127" spans="1:16" ht="46.8" x14ac:dyDescent="0.25">
      <c r="A127" s="69" t="s">
        <v>422</v>
      </c>
      <c r="B127" s="66">
        <v>12</v>
      </c>
      <c r="C127" s="66">
        <v>4</v>
      </c>
      <c r="D127" s="70" t="s">
        <v>58</v>
      </c>
      <c r="E127" s="66">
        <v>812</v>
      </c>
      <c r="F127" s="70" t="s">
        <v>101</v>
      </c>
      <c r="G127" s="70" t="s">
        <v>58</v>
      </c>
      <c r="H127" s="70" t="s">
        <v>410</v>
      </c>
      <c r="I127" s="66">
        <v>522</v>
      </c>
      <c r="J127" s="67" t="s">
        <v>215</v>
      </c>
      <c r="K127" s="67">
        <v>3200</v>
      </c>
      <c r="L127" s="67">
        <v>2023</v>
      </c>
      <c r="M127" s="128">
        <v>225171</v>
      </c>
      <c r="N127" s="128">
        <v>0</v>
      </c>
      <c r="O127" s="128">
        <v>0</v>
      </c>
      <c r="P127" s="120">
        <f t="shared" si="50"/>
        <v>0</v>
      </c>
    </row>
    <row r="128" spans="1:16" ht="46.8" x14ac:dyDescent="0.25">
      <c r="A128" s="17" t="s">
        <v>242</v>
      </c>
      <c r="B128" s="36" t="s">
        <v>22</v>
      </c>
      <c r="C128" s="36" t="s">
        <v>15</v>
      </c>
      <c r="D128" s="36" t="s">
        <v>185</v>
      </c>
      <c r="E128" s="36" t="s">
        <v>0</v>
      </c>
      <c r="F128" s="36" t="s">
        <v>0</v>
      </c>
      <c r="G128" s="36" t="s">
        <v>0</v>
      </c>
      <c r="H128" s="121" t="s">
        <v>0</v>
      </c>
      <c r="I128" s="121" t="s">
        <v>0</v>
      </c>
      <c r="J128" s="122" t="s">
        <v>0</v>
      </c>
      <c r="K128" s="123"/>
      <c r="L128" s="122" t="s">
        <v>0</v>
      </c>
      <c r="M128" s="114">
        <f>M129</f>
        <v>75933916.879999995</v>
      </c>
      <c r="N128" s="114">
        <f t="shared" ref="N128:O132" si="58">N129</f>
        <v>13035180.66</v>
      </c>
      <c r="O128" s="114">
        <f t="shared" si="58"/>
        <v>17172837.170000002</v>
      </c>
      <c r="P128" s="120">
        <f t="shared" si="50"/>
        <v>0.22615502894626924</v>
      </c>
    </row>
    <row r="129" spans="1:19" ht="46.8" x14ac:dyDescent="0.25">
      <c r="A129" s="17" t="s">
        <v>237</v>
      </c>
      <c r="B129" s="36" t="s">
        <v>22</v>
      </c>
      <c r="C129" s="36" t="s">
        <v>15</v>
      </c>
      <c r="D129" s="36" t="s">
        <v>185</v>
      </c>
      <c r="E129" s="36" t="s">
        <v>234</v>
      </c>
      <c r="F129" s="36" t="s">
        <v>0</v>
      </c>
      <c r="G129" s="36" t="s">
        <v>0</v>
      </c>
      <c r="H129" s="121" t="s">
        <v>0</v>
      </c>
      <c r="I129" s="121" t="s">
        <v>0</v>
      </c>
      <c r="J129" s="122" t="s">
        <v>0</v>
      </c>
      <c r="K129" s="123"/>
      <c r="L129" s="122" t="s">
        <v>0</v>
      </c>
      <c r="M129" s="114">
        <f>M130</f>
        <v>75933916.879999995</v>
      </c>
      <c r="N129" s="114">
        <f t="shared" si="58"/>
        <v>13035180.66</v>
      </c>
      <c r="O129" s="114">
        <f t="shared" si="58"/>
        <v>17172837.170000002</v>
      </c>
      <c r="P129" s="120">
        <f t="shared" si="50"/>
        <v>0.22615502894626924</v>
      </c>
    </row>
    <row r="130" spans="1:19" ht="15.6" x14ac:dyDescent="0.25">
      <c r="A130" s="24" t="s">
        <v>100</v>
      </c>
      <c r="B130" s="36" t="s">
        <v>22</v>
      </c>
      <c r="C130" s="36" t="s">
        <v>15</v>
      </c>
      <c r="D130" s="36" t="s">
        <v>185</v>
      </c>
      <c r="E130" s="36" t="s">
        <v>234</v>
      </c>
      <c r="F130" s="36" t="s">
        <v>101</v>
      </c>
      <c r="G130" s="36" t="s">
        <v>0</v>
      </c>
      <c r="H130" s="36" t="s">
        <v>0</v>
      </c>
      <c r="I130" s="36" t="s">
        <v>0</v>
      </c>
      <c r="J130" s="37" t="s">
        <v>0</v>
      </c>
      <c r="K130" s="38"/>
      <c r="L130" s="37" t="s">
        <v>0</v>
      </c>
      <c r="M130" s="114">
        <f>M131</f>
        <v>75933916.879999995</v>
      </c>
      <c r="N130" s="114">
        <f t="shared" si="58"/>
        <v>13035180.66</v>
      </c>
      <c r="O130" s="114">
        <f t="shared" si="58"/>
        <v>17172837.170000002</v>
      </c>
      <c r="P130" s="120">
        <f t="shared" si="50"/>
        <v>0.22615502894626924</v>
      </c>
    </row>
    <row r="131" spans="1:19" ht="15.6" x14ac:dyDescent="0.25">
      <c r="A131" s="24" t="s">
        <v>102</v>
      </c>
      <c r="B131" s="36" t="s">
        <v>22</v>
      </c>
      <c r="C131" s="36" t="s">
        <v>15</v>
      </c>
      <c r="D131" s="36" t="s">
        <v>185</v>
      </c>
      <c r="E131" s="36" t="s">
        <v>234</v>
      </c>
      <c r="F131" s="36" t="s">
        <v>101</v>
      </c>
      <c r="G131" s="36" t="s">
        <v>58</v>
      </c>
      <c r="H131" s="36" t="s">
        <v>0</v>
      </c>
      <c r="I131" s="36" t="s">
        <v>0</v>
      </c>
      <c r="J131" s="37" t="s">
        <v>0</v>
      </c>
      <c r="K131" s="38"/>
      <c r="L131" s="37" t="s">
        <v>0</v>
      </c>
      <c r="M131" s="114">
        <f>M132</f>
        <v>75933916.879999995</v>
      </c>
      <c r="N131" s="114">
        <f t="shared" si="58"/>
        <v>13035180.66</v>
      </c>
      <c r="O131" s="114">
        <f t="shared" si="58"/>
        <v>17172837.170000002</v>
      </c>
      <c r="P131" s="120">
        <f t="shared" si="50"/>
        <v>0.22615502894626924</v>
      </c>
    </row>
    <row r="132" spans="1:19" ht="31.2" x14ac:dyDescent="0.25">
      <c r="A132" s="17" t="s">
        <v>196</v>
      </c>
      <c r="B132" s="36" t="s">
        <v>22</v>
      </c>
      <c r="C132" s="36" t="s">
        <v>15</v>
      </c>
      <c r="D132" s="36" t="s">
        <v>185</v>
      </c>
      <c r="E132" s="36" t="s">
        <v>234</v>
      </c>
      <c r="F132" s="36" t="s">
        <v>101</v>
      </c>
      <c r="G132" s="36" t="s">
        <v>58</v>
      </c>
      <c r="H132" s="36" t="s">
        <v>192</v>
      </c>
      <c r="I132" s="121" t="s">
        <v>0</v>
      </c>
      <c r="J132" s="122" t="s">
        <v>0</v>
      </c>
      <c r="K132" s="123"/>
      <c r="L132" s="122" t="s">
        <v>0</v>
      </c>
      <c r="M132" s="114">
        <f>M133</f>
        <v>75933916.879999995</v>
      </c>
      <c r="N132" s="114">
        <f t="shared" si="58"/>
        <v>13035180.66</v>
      </c>
      <c r="O132" s="114">
        <f t="shared" si="58"/>
        <v>17172837.170000002</v>
      </c>
      <c r="P132" s="120">
        <f t="shared" si="50"/>
        <v>0.22615502894626924</v>
      </c>
    </row>
    <row r="133" spans="1:19" ht="62.4" x14ac:dyDescent="0.25">
      <c r="A133" s="17" t="s">
        <v>187</v>
      </c>
      <c r="B133" s="36" t="s">
        <v>22</v>
      </c>
      <c r="C133" s="36" t="s">
        <v>15</v>
      </c>
      <c r="D133" s="36" t="s">
        <v>185</v>
      </c>
      <c r="E133" s="36" t="s">
        <v>234</v>
      </c>
      <c r="F133" s="36" t="s">
        <v>101</v>
      </c>
      <c r="G133" s="36" t="s">
        <v>58</v>
      </c>
      <c r="H133" s="36" t="s">
        <v>192</v>
      </c>
      <c r="I133" s="36" t="s">
        <v>182</v>
      </c>
      <c r="J133" s="37" t="s">
        <v>0</v>
      </c>
      <c r="K133" s="38"/>
      <c r="L133" s="37" t="s">
        <v>0</v>
      </c>
      <c r="M133" s="114">
        <f>M134+M136+M139+M141+M143+M145+M147+M149</f>
        <v>75933916.879999995</v>
      </c>
      <c r="N133" s="114">
        <f t="shared" ref="N133:P133" si="59">N134+N136+N139+N141+N143+N145+N147+N149</f>
        <v>13035180.66</v>
      </c>
      <c r="O133" s="114">
        <f t="shared" si="59"/>
        <v>17172837.170000002</v>
      </c>
      <c r="P133" s="114">
        <f t="shared" si="59"/>
        <v>1.4511767888328304</v>
      </c>
    </row>
    <row r="134" spans="1:19" ht="15.6" x14ac:dyDescent="0.25">
      <c r="A134" s="17" t="s">
        <v>288</v>
      </c>
      <c r="B134" s="36" t="s">
        <v>0</v>
      </c>
      <c r="C134" s="36" t="s">
        <v>0</v>
      </c>
      <c r="D134" s="36" t="s">
        <v>0</v>
      </c>
      <c r="E134" s="36" t="s">
        <v>0</v>
      </c>
      <c r="F134" s="36" t="s">
        <v>0</v>
      </c>
      <c r="G134" s="36" t="s">
        <v>0</v>
      </c>
      <c r="H134" s="36" t="s">
        <v>0</v>
      </c>
      <c r="I134" s="36" t="s">
        <v>0</v>
      </c>
      <c r="J134" s="37" t="s">
        <v>0</v>
      </c>
      <c r="K134" s="38" t="s">
        <v>0</v>
      </c>
      <c r="L134" s="37" t="s">
        <v>0</v>
      </c>
      <c r="M134" s="114">
        <f>M135</f>
        <v>14250000</v>
      </c>
      <c r="N134" s="114">
        <f t="shared" ref="N134:O134" si="60">N135</f>
        <v>13035180.66</v>
      </c>
      <c r="O134" s="114">
        <f t="shared" si="60"/>
        <v>13035180.66</v>
      </c>
      <c r="P134" s="120">
        <f t="shared" si="50"/>
        <v>0.91474951999999998</v>
      </c>
    </row>
    <row r="135" spans="1:19" s="4" customFormat="1" ht="46.8" x14ac:dyDescent="0.25">
      <c r="A135" s="26" t="s">
        <v>240</v>
      </c>
      <c r="B135" s="14" t="s">
        <v>22</v>
      </c>
      <c r="C135" s="14" t="s">
        <v>15</v>
      </c>
      <c r="D135" s="14" t="s">
        <v>185</v>
      </c>
      <c r="E135" s="14" t="s">
        <v>234</v>
      </c>
      <c r="F135" s="14" t="s">
        <v>101</v>
      </c>
      <c r="G135" s="14" t="s">
        <v>58</v>
      </c>
      <c r="H135" s="14" t="s">
        <v>192</v>
      </c>
      <c r="I135" s="14" t="s">
        <v>182</v>
      </c>
      <c r="J135" s="15" t="s">
        <v>215</v>
      </c>
      <c r="K135" s="44">
        <v>7495</v>
      </c>
      <c r="L135" s="15" t="s">
        <v>48</v>
      </c>
      <c r="M135" s="124">
        <v>14250000</v>
      </c>
      <c r="N135" s="124">
        <v>13035180.66</v>
      </c>
      <c r="O135" s="124">
        <v>13035180.66</v>
      </c>
      <c r="P135" s="120">
        <f t="shared" si="50"/>
        <v>0.91474951999999998</v>
      </c>
      <c r="Q135" s="7"/>
      <c r="R135" s="7"/>
      <c r="S135" s="7"/>
    </row>
    <row r="136" spans="1:19" ht="15.6" x14ac:dyDescent="0.25">
      <c r="A136" s="17" t="s">
        <v>159</v>
      </c>
      <c r="B136" s="36" t="s">
        <v>0</v>
      </c>
      <c r="C136" s="36" t="s">
        <v>0</v>
      </c>
      <c r="D136" s="36" t="s">
        <v>0</v>
      </c>
      <c r="E136" s="36" t="s">
        <v>0</v>
      </c>
      <c r="F136" s="36" t="s">
        <v>0</v>
      </c>
      <c r="G136" s="36" t="s">
        <v>0</v>
      </c>
      <c r="H136" s="36" t="s">
        <v>0</v>
      </c>
      <c r="I136" s="36" t="s">
        <v>0</v>
      </c>
      <c r="J136" s="37" t="s">
        <v>0</v>
      </c>
      <c r="K136" s="38" t="s">
        <v>0</v>
      </c>
      <c r="L136" s="37" t="s">
        <v>0</v>
      </c>
      <c r="M136" s="114">
        <f>M137+M138</f>
        <v>10399396.08</v>
      </c>
      <c r="N136" s="114">
        <f t="shared" ref="N136" si="61">N137+N138</f>
        <v>0</v>
      </c>
      <c r="O136" s="114">
        <f t="shared" ref="O136" si="62">O137+O138</f>
        <v>1817616.3</v>
      </c>
      <c r="P136" s="120">
        <f t="shared" si="50"/>
        <v>0.17478094747209591</v>
      </c>
    </row>
    <row r="137" spans="1:19" s="4" customFormat="1" ht="31.2" x14ac:dyDescent="0.25">
      <c r="A137" s="26" t="s">
        <v>241</v>
      </c>
      <c r="B137" s="14" t="s">
        <v>22</v>
      </c>
      <c r="C137" s="14" t="s">
        <v>15</v>
      </c>
      <c r="D137" s="14" t="s">
        <v>185</v>
      </c>
      <c r="E137" s="14" t="s">
        <v>234</v>
      </c>
      <c r="F137" s="14" t="s">
        <v>101</v>
      </c>
      <c r="G137" s="14" t="s">
        <v>58</v>
      </c>
      <c r="H137" s="14" t="s">
        <v>192</v>
      </c>
      <c r="I137" s="14" t="s">
        <v>182</v>
      </c>
      <c r="J137" s="15" t="s">
        <v>291</v>
      </c>
      <c r="K137" s="44">
        <v>50</v>
      </c>
      <c r="L137" s="15" t="s">
        <v>54</v>
      </c>
      <c r="M137" s="124">
        <v>6650000</v>
      </c>
      <c r="N137" s="124">
        <v>0</v>
      </c>
      <c r="O137" s="124">
        <v>0</v>
      </c>
      <c r="P137" s="120">
        <f t="shared" si="50"/>
        <v>0</v>
      </c>
      <c r="Q137" s="7"/>
      <c r="R137" s="7"/>
      <c r="S137" s="7"/>
    </row>
    <row r="138" spans="1:19" s="4" customFormat="1" ht="46.8" x14ac:dyDescent="0.25">
      <c r="A138" s="55" t="s">
        <v>411</v>
      </c>
      <c r="B138" s="51" t="s">
        <v>22</v>
      </c>
      <c r="C138" s="51" t="s">
        <v>15</v>
      </c>
      <c r="D138" s="51" t="s">
        <v>185</v>
      </c>
      <c r="E138" s="51" t="s">
        <v>234</v>
      </c>
      <c r="F138" s="51" t="s">
        <v>101</v>
      </c>
      <c r="G138" s="51" t="s">
        <v>58</v>
      </c>
      <c r="H138" s="51" t="s">
        <v>192</v>
      </c>
      <c r="I138" s="51" t="s">
        <v>182</v>
      </c>
      <c r="J138" s="53" t="s">
        <v>291</v>
      </c>
      <c r="K138" s="54"/>
      <c r="L138" s="53">
        <v>2023</v>
      </c>
      <c r="M138" s="58">
        <v>3749396.08</v>
      </c>
      <c r="N138" s="58">
        <v>0</v>
      </c>
      <c r="O138" s="58">
        <v>1817616.3</v>
      </c>
      <c r="P138" s="120">
        <f t="shared" si="50"/>
        <v>0.48477575087239116</v>
      </c>
      <c r="Q138" s="7"/>
      <c r="R138" s="7"/>
      <c r="S138" s="7"/>
    </row>
    <row r="139" spans="1:19" ht="15.6" x14ac:dyDescent="0.25">
      <c r="A139" s="17" t="s">
        <v>161</v>
      </c>
      <c r="B139" s="36" t="s">
        <v>0</v>
      </c>
      <c r="C139" s="36" t="s">
        <v>0</v>
      </c>
      <c r="D139" s="36" t="s">
        <v>0</v>
      </c>
      <c r="E139" s="36" t="s">
        <v>0</v>
      </c>
      <c r="F139" s="36" t="s">
        <v>0</v>
      </c>
      <c r="G139" s="36" t="s">
        <v>0</v>
      </c>
      <c r="H139" s="36" t="s">
        <v>0</v>
      </c>
      <c r="I139" s="36" t="s">
        <v>0</v>
      </c>
      <c r="J139" s="37" t="s">
        <v>0</v>
      </c>
      <c r="K139" s="38" t="s">
        <v>0</v>
      </c>
      <c r="L139" s="37" t="s">
        <v>0</v>
      </c>
      <c r="M139" s="114">
        <f>M140</f>
        <v>12350000</v>
      </c>
      <c r="N139" s="114">
        <f t="shared" ref="N139:P139" si="63">N140</f>
        <v>0</v>
      </c>
      <c r="O139" s="114">
        <f t="shared" si="63"/>
        <v>0</v>
      </c>
      <c r="P139" s="114">
        <f t="shared" si="63"/>
        <v>0</v>
      </c>
    </row>
    <row r="140" spans="1:19" s="4" customFormat="1" ht="31.2" x14ac:dyDescent="0.25">
      <c r="A140" s="26" t="s">
        <v>443</v>
      </c>
      <c r="B140" s="14" t="s">
        <v>22</v>
      </c>
      <c r="C140" s="14" t="s">
        <v>15</v>
      </c>
      <c r="D140" s="14" t="s">
        <v>185</v>
      </c>
      <c r="E140" s="14" t="s">
        <v>234</v>
      </c>
      <c r="F140" s="14" t="s">
        <v>101</v>
      </c>
      <c r="G140" s="14" t="s">
        <v>58</v>
      </c>
      <c r="H140" s="14" t="s">
        <v>192</v>
      </c>
      <c r="I140" s="14" t="s">
        <v>182</v>
      </c>
      <c r="J140" s="15" t="s">
        <v>444</v>
      </c>
      <c r="K140" s="44">
        <v>50</v>
      </c>
      <c r="L140" s="15" t="s">
        <v>54</v>
      </c>
      <c r="M140" s="124">
        <v>12350000</v>
      </c>
      <c r="N140" s="124">
        <v>0</v>
      </c>
      <c r="O140" s="124">
        <v>0</v>
      </c>
      <c r="P140" s="120">
        <f t="shared" si="50"/>
        <v>0</v>
      </c>
      <c r="Q140" s="7"/>
      <c r="R140" s="7"/>
      <c r="S140" s="7"/>
    </row>
    <row r="141" spans="1:19" s="4" customFormat="1" ht="15.6" x14ac:dyDescent="0.25">
      <c r="A141" s="17" t="s">
        <v>164</v>
      </c>
      <c r="B141" s="36" t="s">
        <v>0</v>
      </c>
      <c r="C141" s="36" t="s">
        <v>0</v>
      </c>
      <c r="D141" s="36" t="s">
        <v>0</v>
      </c>
      <c r="E141" s="36" t="s">
        <v>0</v>
      </c>
      <c r="F141" s="36" t="s">
        <v>0</v>
      </c>
      <c r="G141" s="36" t="s">
        <v>0</v>
      </c>
      <c r="H141" s="36" t="s">
        <v>0</v>
      </c>
      <c r="I141" s="36" t="s">
        <v>0</v>
      </c>
      <c r="J141" s="37" t="s">
        <v>0</v>
      </c>
      <c r="K141" s="38" t="s">
        <v>0</v>
      </c>
      <c r="L141" s="37" t="s">
        <v>0</v>
      </c>
      <c r="M141" s="114">
        <f>M142</f>
        <v>4001576.8</v>
      </c>
      <c r="N141" s="114">
        <f t="shared" ref="N141:O141" si="64">N142</f>
        <v>0</v>
      </c>
      <c r="O141" s="114">
        <f t="shared" si="64"/>
        <v>840363.96</v>
      </c>
      <c r="P141" s="120">
        <f t="shared" si="50"/>
        <v>0.21000820476568136</v>
      </c>
      <c r="Q141" s="7"/>
      <c r="R141" s="7"/>
      <c r="S141" s="7"/>
    </row>
    <row r="142" spans="1:19" s="4" customFormat="1" ht="46.8" x14ac:dyDescent="0.25">
      <c r="A142" s="26" t="s">
        <v>436</v>
      </c>
      <c r="B142" s="14" t="s">
        <v>22</v>
      </c>
      <c r="C142" s="14" t="s">
        <v>15</v>
      </c>
      <c r="D142" s="14" t="s">
        <v>185</v>
      </c>
      <c r="E142" s="14" t="s">
        <v>234</v>
      </c>
      <c r="F142" s="14" t="s">
        <v>101</v>
      </c>
      <c r="G142" s="14" t="s">
        <v>58</v>
      </c>
      <c r="H142" s="14" t="s">
        <v>192</v>
      </c>
      <c r="I142" s="14" t="s">
        <v>182</v>
      </c>
      <c r="J142" s="15" t="s">
        <v>215</v>
      </c>
      <c r="K142" s="44">
        <v>872</v>
      </c>
      <c r="L142" s="15" t="s">
        <v>54</v>
      </c>
      <c r="M142" s="124">
        <v>4001576.8</v>
      </c>
      <c r="N142" s="124">
        <v>0</v>
      </c>
      <c r="O142" s="124">
        <v>840363.96</v>
      </c>
      <c r="P142" s="120">
        <f t="shared" si="50"/>
        <v>0.21000820476568136</v>
      </c>
      <c r="Q142" s="7"/>
      <c r="R142" s="7"/>
      <c r="S142" s="7"/>
    </row>
    <row r="143" spans="1:19" s="4" customFormat="1" ht="31.2" x14ac:dyDescent="0.25">
      <c r="A143" s="46" t="s">
        <v>287</v>
      </c>
      <c r="B143" s="47"/>
      <c r="C143" s="47"/>
      <c r="D143" s="47"/>
      <c r="E143" s="47"/>
      <c r="F143" s="47"/>
      <c r="G143" s="47"/>
      <c r="H143" s="47"/>
      <c r="I143" s="47"/>
      <c r="J143" s="48"/>
      <c r="K143" s="49"/>
      <c r="L143" s="48"/>
      <c r="M143" s="125">
        <f>M144</f>
        <v>19000000</v>
      </c>
      <c r="N143" s="125">
        <f t="shared" ref="N143:O143" si="65">N144</f>
        <v>0</v>
      </c>
      <c r="O143" s="125">
        <f t="shared" si="65"/>
        <v>0</v>
      </c>
      <c r="P143" s="120">
        <f t="shared" si="50"/>
        <v>0</v>
      </c>
      <c r="Q143" s="7"/>
      <c r="R143" s="7"/>
      <c r="S143" s="7"/>
    </row>
    <row r="144" spans="1:19" s="4" customFormat="1" ht="46.8" x14ac:dyDescent="0.25">
      <c r="A144" s="55" t="s">
        <v>413</v>
      </c>
      <c r="B144" s="51" t="s">
        <v>22</v>
      </c>
      <c r="C144" s="51" t="s">
        <v>15</v>
      </c>
      <c r="D144" s="51" t="s">
        <v>185</v>
      </c>
      <c r="E144" s="51" t="s">
        <v>234</v>
      </c>
      <c r="F144" s="51" t="s">
        <v>101</v>
      </c>
      <c r="G144" s="51" t="s">
        <v>58</v>
      </c>
      <c r="H144" s="51" t="s">
        <v>192</v>
      </c>
      <c r="I144" s="51" t="s">
        <v>182</v>
      </c>
      <c r="J144" s="53" t="s">
        <v>291</v>
      </c>
      <c r="K144" s="54">
        <v>65</v>
      </c>
      <c r="L144" s="53">
        <v>2023</v>
      </c>
      <c r="M144" s="58">
        <v>19000000</v>
      </c>
      <c r="N144" s="58">
        <v>0</v>
      </c>
      <c r="O144" s="58">
        <v>0</v>
      </c>
      <c r="P144" s="120">
        <f t="shared" ref="P144:P185" si="66">O144/M144</f>
        <v>0</v>
      </c>
      <c r="Q144" s="7"/>
      <c r="R144" s="7"/>
      <c r="S144" s="7"/>
    </row>
    <row r="145" spans="1:19" ht="31.2" x14ac:dyDescent="0.25">
      <c r="A145" s="17" t="s">
        <v>290</v>
      </c>
      <c r="B145" s="36" t="s">
        <v>0</v>
      </c>
      <c r="C145" s="36" t="s">
        <v>0</v>
      </c>
      <c r="D145" s="36" t="s">
        <v>0</v>
      </c>
      <c r="E145" s="36" t="s">
        <v>0</v>
      </c>
      <c r="F145" s="36" t="s">
        <v>0</v>
      </c>
      <c r="G145" s="36" t="s">
        <v>0</v>
      </c>
      <c r="H145" s="36" t="s">
        <v>0</v>
      </c>
      <c r="I145" s="36" t="s">
        <v>0</v>
      </c>
      <c r="J145" s="37" t="s">
        <v>0</v>
      </c>
      <c r="K145" s="38" t="s">
        <v>0</v>
      </c>
      <c r="L145" s="37" t="s">
        <v>0</v>
      </c>
      <c r="M145" s="114">
        <f>M146</f>
        <v>9757944</v>
      </c>
      <c r="N145" s="114">
        <f t="shared" ref="N145:O145" si="67">N146</f>
        <v>0</v>
      </c>
      <c r="O145" s="114">
        <f t="shared" si="67"/>
        <v>1479676.25</v>
      </c>
      <c r="P145" s="120">
        <f t="shared" si="66"/>
        <v>0.15163811659505322</v>
      </c>
    </row>
    <row r="146" spans="1:19" s="4" customFormat="1" ht="46.8" x14ac:dyDescent="0.25">
      <c r="A146" s="26" t="s">
        <v>442</v>
      </c>
      <c r="B146" s="14" t="s">
        <v>22</v>
      </c>
      <c r="C146" s="14" t="s">
        <v>15</v>
      </c>
      <c r="D146" s="14" t="s">
        <v>185</v>
      </c>
      <c r="E146" s="14" t="s">
        <v>234</v>
      </c>
      <c r="F146" s="14" t="s">
        <v>101</v>
      </c>
      <c r="G146" s="14" t="s">
        <v>58</v>
      </c>
      <c r="H146" s="14" t="s">
        <v>192</v>
      </c>
      <c r="I146" s="14" t="s">
        <v>182</v>
      </c>
      <c r="J146" s="15" t="s">
        <v>215</v>
      </c>
      <c r="K146" s="44">
        <v>1450</v>
      </c>
      <c r="L146" s="15" t="s">
        <v>54</v>
      </c>
      <c r="M146" s="124">
        <v>9757944</v>
      </c>
      <c r="N146" s="124">
        <v>0</v>
      </c>
      <c r="O146" s="124">
        <v>1479676.25</v>
      </c>
      <c r="P146" s="120">
        <f t="shared" si="66"/>
        <v>0.15163811659505322</v>
      </c>
      <c r="Q146" s="7"/>
      <c r="R146" s="7"/>
      <c r="S146" s="7"/>
    </row>
    <row r="147" spans="1:19" ht="31.2" x14ac:dyDescent="0.25">
      <c r="A147" s="17" t="s">
        <v>231</v>
      </c>
      <c r="B147" s="36" t="s">
        <v>0</v>
      </c>
      <c r="C147" s="36" t="s">
        <v>0</v>
      </c>
      <c r="D147" s="36" t="s">
        <v>0</v>
      </c>
      <c r="E147" s="36" t="s">
        <v>0</v>
      </c>
      <c r="F147" s="36" t="s">
        <v>0</v>
      </c>
      <c r="G147" s="36" t="s">
        <v>0</v>
      </c>
      <c r="H147" s="36" t="s">
        <v>0</v>
      </c>
      <c r="I147" s="36" t="s">
        <v>0</v>
      </c>
      <c r="J147" s="37" t="s">
        <v>0</v>
      </c>
      <c r="K147" s="38" t="s">
        <v>0</v>
      </c>
      <c r="L147" s="37" t="s">
        <v>0</v>
      </c>
      <c r="M147" s="114">
        <f>M148</f>
        <v>4275000</v>
      </c>
      <c r="N147" s="114">
        <f t="shared" ref="N147:O147" si="68">N148</f>
        <v>0</v>
      </c>
      <c r="O147" s="114">
        <f t="shared" si="68"/>
        <v>0</v>
      </c>
      <c r="P147" s="120">
        <f t="shared" si="66"/>
        <v>0</v>
      </c>
    </row>
    <row r="148" spans="1:19" s="4" customFormat="1" ht="46.8" x14ac:dyDescent="0.25">
      <c r="A148" s="26" t="s">
        <v>437</v>
      </c>
      <c r="B148" s="14" t="s">
        <v>22</v>
      </c>
      <c r="C148" s="14" t="s">
        <v>15</v>
      </c>
      <c r="D148" s="14" t="s">
        <v>185</v>
      </c>
      <c r="E148" s="14" t="s">
        <v>234</v>
      </c>
      <c r="F148" s="14" t="s">
        <v>101</v>
      </c>
      <c r="G148" s="14" t="s">
        <v>58</v>
      </c>
      <c r="H148" s="14" t="s">
        <v>192</v>
      </c>
      <c r="I148" s="14" t="s">
        <v>182</v>
      </c>
      <c r="J148" s="15" t="s">
        <v>215</v>
      </c>
      <c r="K148" s="44">
        <v>4100</v>
      </c>
      <c r="L148" s="15" t="s">
        <v>54</v>
      </c>
      <c r="M148" s="124">
        <v>4275000</v>
      </c>
      <c r="N148" s="124">
        <v>0</v>
      </c>
      <c r="O148" s="124">
        <v>0</v>
      </c>
      <c r="P148" s="120">
        <f t="shared" si="66"/>
        <v>0</v>
      </c>
      <c r="Q148" s="7"/>
      <c r="R148" s="7"/>
      <c r="S148" s="7"/>
    </row>
    <row r="149" spans="1:19" ht="31.2" x14ac:dyDescent="0.25">
      <c r="A149" s="17" t="s">
        <v>285</v>
      </c>
      <c r="B149" s="36" t="s">
        <v>0</v>
      </c>
      <c r="C149" s="36" t="s">
        <v>0</v>
      </c>
      <c r="D149" s="36" t="s">
        <v>0</v>
      </c>
      <c r="E149" s="36" t="s">
        <v>0</v>
      </c>
      <c r="F149" s="36" t="s">
        <v>0</v>
      </c>
      <c r="G149" s="36" t="s">
        <v>0</v>
      </c>
      <c r="H149" s="36" t="s">
        <v>0</v>
      </c>
      <c r="I149" s="36" t="s">
        <v>0</v>
      </c>
      <c r="J149" s="37" t="s">
        <v>0</v>
      </c>
      <c r="K149" s="38" t="s">
        <v>0</v>
      </c>
      <c r="L149" s="37" t="s">
        <v>0</v>
      </c>
      <c r="M149" s="114">
        <f>M150</f>
        <v>1900000</v>
      </c>
      <c r="N149" s="114">
        <f t="shared" ref="N149:O149" si="69">N150</f>
        <v>0</v>
      </c>
      <c r="O149" s="114">
        <f t="shared" si="69"/>
        <v>0</v>
      </c>
      <c r="P149" s="120">
        <f t="shared" si="66"/>
        <v>0</v>
      </c>
    </row>
    <row r="150" spans="1:19" s="4" customFormat="1" ht="46.8" x14ac:dyDescent="0.25">
      <c r="A150" s="26" t="s">
        <v>239</v>
      </c>
      <c r="B150" s="14" t="s">
        <v>22</v>
      </c>
      <c r="C150" s="14" t="s">
        <v>15</v>
      </c>
      <c r="D150" s="14" t="s">
        <v>185</v>
      </c>
      <c r="E150" s="14" t="s">
        <v>234</v>
      </c>
      <c r="F150" s="14" t="s">
        <v>101</v>
      </c>
      <c r="G150" s="14" t="s">
        <v>58</v>
      </c>
      <c r="H150" s="14" t="s">
        <v>192</v>
      </c>
      <c r="I150" s="14" t="s">
        <v>182</v>
      </c>
      <c r="J150" s="15" t="s">
        <v>215</v>
      </c>
      <c r="K150" s="44">
        <v>2000</v>
      </c>
      <c r="L150" s="15" t="s">
        <v>54</v>
      </c>
      <c r="M150" s="124">
        <v>1900000</v>
      </c>
      <c r="N150" s="124">
        <v>0</v>
      </c>
      <c r="O150" s="124">
        <v>0</v>
      </c>
      <c r="P150" s="120">
        <f t="shared" si="66"/>
        <v>0</v>
      </c>
      <c r="Q150" s="7"/>
      <c r="R150" s="7"/>
      <c r="S150" s="7"/>
    </row>
    <row r="151" spans="1:19" ht="46.8" x14ac:dyDescent="0.25">
      <c r="A151" s="17" t="s">
        <v>238</v>
      </c>
      <c r="B151" s="36" t="s">
        <v>22</v>
      </c>
      <c r="C151" s="36" t="s">
        <v>15</v>
      </c>
      <c r="D151" s="36" t="s">
        <v>99</v>
      </c>
      <c r="E151" s="36" t="s">
        <v>0</v>
      </c>
      <c r="F151" s="36" t="s">
        <v>0</v>
      </c>
      <c r="G151" s="36" t="s">
        <v>0</v>
      </c>
      <c r="H151" s="121" t="s">
        <v>0</v>
      </c>
      <c r="I151" s="121" t="s">
        <v>0</v>
      </c>
      <c r="J151" s="122" t="s">
        <v>0</v>
      </c>
      <c r="K151" s="123"/>
      <c r="L151" s="122" t="s">
        <v>0</v>
      </c>
      <c r="M151" s="114">
        <f>M152</f>
        <v>432231304.99000001</v>
      </c>
      <c r="N151" s="114">
        <f t="shared" ref="N151:O155" si="70">N152</f>
        <v>173697646.36000001</v>
      </c>
      <c r="O151" s="114">
        <f t="shared" si="70"/>
        <v>173697646.36000001</v>
      </c>
      <c r="P151" s="120">
        <f t="shared" si="66"/>
        <v>0.40186271645460442</v>
      </c>
    </row>
    <row r="152" spans="1:19" ht="46.8" x14ac:dyDescent="0.25">
      <c r="A152" s="17" t="s">
        <v>237</v>
      </c>
      <c r="B152" s="36" t="s">
        <v>22</v>
      </c>
      <c r="C152" s="36" t="s">
        <v>15</v>
      </c>
      <c r="D152" s="36" t="s">
        <v>99</v>
      </c>
      <c r="E152" s="36" t="s">
        <v>234</v>
      </c>
      <c r="F152" s="36" t="s">
        <v>0</v>
      </c>
      <c r="G152" s="36" t="s">
        <v>0</v>
      </c>
      <c r="H152" s="121" t="s">
        <v>0</v>
      </c>
      <c r="I152" s="121" t="s">
        <v>0</v>
      </c>
      <c r="J152" s="122" t="s">
        <v>0</v>
      </c>
      <c r="K152" s="123"/>
      <c r="L152" s="122" t="s">
        <v>0</v>
      </c>
      <c r="M152" s="114">
        <f>M153</f>
        <v>432231304.99000001</v>
      </c>
      <c r="N152" s="114">
        <f t="shared" si="70"/>
        <v>173697646.36000001</v>
      </c>
      <c r="O152" s="114">
        <f t="shared" si="70"/>
        <v>173697646.36000001</v>
      </c>
      <c r="P152" s="120">
        <f t="shared" si="66"/>
        <v>0.40186271645460442</v>
      </c>
    </row>
    <row r="153" spans="1:19" ht="15.6" x14ac:dyDescent="0.25">
      <c r="A153" s="24" t="s">
        <v>100</v>
      </c>
      <c r="B153" s="36" t="s">
        <v>22</v>
      </c>
      <c r="C153" s="36" t="s">
        <v>15</v>
      </c>
      <c r="D153" s="36" t="s">
        <v>99</v>
      </c>
      <c r="E153" s="36" t="s">
        <v>234</v>
      </c>
      <c r="F153" s="36" t="s">
        <v>101</v>
      </c>
      <c r="G153" s="36" t="s">
        <v>0</v>
      </c>
      <c r="H153" s="36" t="s">
        <v>0</v>
      </c>
      <c r="I153" s="36" t="s">
        <v>0</v>
      </c>
      <c r="J153" s="37" t="s">
        <v>0</v>
      </c>
      <c r="K153" s="38"/>
      <c r="L153" s="37" t="s">
        <v>0</v>
      </c>
      <c r="M153" s="114">
        <f>M154</f>
        <v>432231304.99000001</v>
      </c>
      <c r="N153" s="114">
        <f t="shared" si="70"/>
        <v>173697646.36000001</v>
      </c>
      <c r="O153" s="114">
        <f t="shared" si="70"/>
        <v>173697646.36000001</v>
      </c>
      <c r="P153" s="120">
        <f t="shared" si="66"/>
        <v>0.40186271645460442</v>
      </c>
    </row>
    <row r="154" spans="1:19" ht="15.6" x14ac:dyDescent="0.25">
      <c r="A154" s="24" t="s">
        <v>102</v>
      </c>
      <c r="B154" s="36" t="s">
        <v>22</v>
      </c>
      <c r="C154" s="36" t="s">
        <v>15</v>
      </c>
      <c r="D154" s="36" t="s">
        <v>99</v>
      </c>
      <c r="E154" s="36" t="s">
        <v>234</v>
      </c>
      <c r="F154" s="36" t="s">
        <v>101</v>
      </c>
      <c r="G154" s="36" t="s">
        <v>58</v>
      </c>
      <c r="H154" s="36" t="s">
        <v>0</v>
      </c>
      <c r="I154" s="36" t="s">
        <v>0</v>
      </c>
      <c r="J154" s="37" t="s">
        <v>0</v>
      </c>
      <c r="K154" s="38"/>
      <c r="L154" s="37" t="s">
        <v>0</v>
      </c>
      <c r="M154" s="114">
        <f>M155</f>
        <v>432231304.99000001</v>
      </c>
      <c r="N154" s="114">
        <f t="shared" si="70"/>
        <v>173697646.36000001</v>
      </c>
      <c r="O154" s="114">
        <f t="shared" si="70"/>
        <v>173697646.36000001</v>
      </c>
      <c r="P154" s="120">
        <f t="shared" si="66"/>
        <v>0.40186271645460442</v>
      </c>
    </row>
    <row r="155" spans="1:19" ht="31.2" x14ac:dyDescent="0.25">
      <c r="A155" s="17" t="s">
        <v>196</v>
      </c>
      <c r="B155" s="36" t="s">
        <v>22</v>
      </c>
      <c r="C155" s="36" t="s">
        <v>15</v>
      </c>
      <c r="D155" s="36" t="s">
        <v>99</v>
      </c>
      <c r="E155" s="36" t="s">
        <v>234</v>
      </c>
      <c r="F155" s="36" t="s">
        <v>101</v>
      </c>
      <c r="G155" s="36" t="s">
        <v>58</v>
      </c>
      <c r="H155" s="36" t="s">
        <v>192</v>
      </c>
      <c r="I155" s="121" t="s">
        <v>0</v>
      </c>
      <c r="J155" s="122" t="s">
        <v>0</v>
      </c>
      <c r="K155" s="123"/>
      <c r="L155" s="122" t="s">
        <v>0</v>
      </c>
      <c r="M155" s="114">
        <f>M156</f>
        <v>432231304.99000001</v>
      </c>
      <c r="N155" s="114">
        <f t="shared" si="70"/>
        <v>173697646.36000001</v>
      </c>
      <c r="O155" s="114">
        <f t="shared" si="70"/>
        <v>173697646.36000001</v>
      </c>
      <c r="P155" s="120">
        <f t="shared" si="66"/>
        <v>0.40186271645460442</v>
      </c>
    </row>
    <row r="156" spans="1:19" ht="62.4" x14ac:dyDescent="0.25">
      <c r="A156" s="17" t="s">
        <v>187</v>
      </c>
      <c r="B156" s="36" t="s">
        <v>22</v>
      </c>
      <c r="C156" s="36" t="s">
        <v>15</v>
      </c>
      <c r="D156" s="36" t="s">
        <v>99</v>
      </c>
      <c r="E156" s="36" t="s">
        <v>234</v>
      </c>
      <c r="F156" s="36" t="s">
        <v>101</v>
      </c>
      <c r="G156" s="36" t="s">
        <v>58</v>
      </c>
      <c r="H156" s="36" t="s">
        <v>192</v>
      </c>
      <c r="I156" s="36" t="s">
        <v>182</v>
      </c>
      <c r="J156" s="37" t="s">
        <v>0</v>
      </c>
      <c r="K156" s="38"/>
      <c r="L156" s="37" t="s">
        <v>0</v>
      </c>
      <c r="M156" s="114">
        <f>M157+M159+M161+M163+M165</f>
        <v>432231304.99000001</v>
      </c>
      <c r="N156" s="114">
        <f t="shared" ref="N156:P156" si="71">N157+N159+N161+N163+N165</f>
        <v>173697646.36000001</v>
      </c>
      <c r="O156" s="114">
        <f t="shared" si="71"/>
        <v>173697646.36000001</v>
      </c>
      <c r="P156" s="114">
        <f t="shared" si="71"/>
        <v>1.3326722538426137</v>
      </c>
    </row>
    <row r="157" spans="1:19" ht="15.6" x14ac:dyDescent="0.25">
      <c r="A157" s="17" t="s">
        <v>159</v>
      </c>
      <c r="B157" s="36" t="s">
        <v>0</v>
      </c>
      <c r="C157" s="36" t="s">
        <v>0</v>
      </c>
      <c r="D157" s="36" t="s">
        <v>0</v>
      </c>
      <c r="E157" s="36" t="s">
        <v>0</v>
      </c>
      <c r="F157" s="36" t="s">
        <v>0</v>
      </c>
      <c r="G157" s="36" t="s">
        <v>0</v>
      </c>
      <c r="H157" s="36" t="s">
        <v>0</v>
      </c>
      <c r="I157" s="36" t="s">
        <v>0</v>
      </c>
      <c r="J157" s="37" t="s">
        <v>0</v>
      </c>
      <c r="K157" s="38" t="s">
        <v>0</v>
      </c>
      <c r="L157" s="37" t="s">
        <v>0</v>
      </c>
      <c r="M157" s="114">
        <f>M158</f>
        <v>82600000</v>
      </c>
      <c r="N157" s="114">
        <f t="shared" ref="N157:O157" si="72">N158</f>
        <v>0</v>
      </c>
      <c r="O157" s="114">
        <f t="shared" si="72"/>
        <v>0</v>
      </c>
      <c r="P157" s="120">
        <f t="shared" si="66"/>
        <v>0</v>
      </c>
    </row>
    <row r="158" spans="1:19" s="4" customFormat="1" ht="39.6" x14ac:dyDescent="0.25">
      <c r="A158" s="26" t="s">
        <v>236</v>
      </c>
      <c r="B158" s="14" t="s">
        <v>22</v>
      </c>
      <c r="C158" s="14" t="s">
        <v>15</v>
      </c>
      <c r="D158" s="14" t="s">
        <v>99</v>
      </c>
      <c r="E158" s="14" t="s">
        <v>234</v>
      </c>
      <c r="F158" s="14" t="s">
        <v>101</v>
      </c>
      <c r="G158" s="14" t="s">
        <v>58</v>
      </c>
      <c r="H158" s="14" t="s">
        <v>192</v>
      </c>
      <c r="I158" s="14" t="s">
        <v>182</v>
      </c>
      <c r="J158" s="15" t="s">
        <v>284</v>
      </c>
      <c r="K158" s="44">
        <v>0.5</v>
      </c>
      <c r="L158" s="15" t="s">
        <v>54</v>
      </c>
      <c r="M158" s="124">
        <v>82600000</v>
      </c>
      <c r="N158" s="124">
        <v>0</v>
      </c>
      <c r="O158" s="124">
        <v>0</v>
      </c>
      <c r="P158" s="120">
        <f t="shared" si="66"/>
        <v>0</v>
      </c>
      <c r="Q158" s="7"/>
      <c r="R158" s="7"/>
      <c r="S158" s="7"/>
    </row>
    <row r="159" spans="1:19" s="4" customFormat="1" ht="15.6" x14ac:dyDescent="0.25">
      <c r="A159" s="46" t="s">
        <v>302</v>
      </c>
      <c r="B159" s="47"/>
      <c r="C159" s="47"/>
      <c r="D159" s="62"/>
      <c r="E159" s="47"/>
      <c r="F159" s="62"/>
      <c r="G159" s="62"/>
      <c r="H159" s="47"/>
      <c r="I159" s="47"/>
      <c r="J159" s="48"/>
      <c r="K159" s="49"/>
      <c r="L159" s="48"/>
      <c r="M159" s="125">
        <f>M160</f>
        <v>161502946.65000001</v>
      </c>
      <c r="N159" s="125">
        <f t="shared" ref="N159:O159" si="73">N160</f>
        <v>87849391.069999993</v>
      </c>
      <c r="O159" s="125">
        <f t="shared" si="73"/>
        <v>87849391.069999993</v>
      </c>
      <c r="P159" s="120">
        <f t="shared" si="66"/>
        <v>0.54394915320264836</v>
      </c>
      <c r="Q159" s="7"/>
      <c r="R159" s="7"/>
      <c r="S159" s="7"/>
    </row>
    <row r="160" spans="1:19" s="4" customFormat="1" ht="39.6" x14ac:dyDescent="0.25">
      <c r="A160" s="55" t="s">
        <v>418</v>
      </c>
      <c r="B160" s="51">
        <v>12</v>
      </c>
      <c r="C160" s="51">
        <v>4</v>
      </c>
      <c r="D160" s="52" t="s">
        <v>99</v>
      </c>
      <c r="E160" s="51">
        <v>812</v>
      </c>
      <c r="F160" s="52" t="s">
        <v>101</v>
      </c>
      <c r="G160" s="52" t="s">
        <v>58</v>
      </c>
      <c r="H160" s="51">
        <v>11270</v>
      </c>
      <c r="I160" s="51">
        <v>522</v>
      </c>
      <c r="J160" s="53" t="s">
        <v>284</v>
      </c>
      <c r="K160" s="54">
        <v>2.92</v>
      </c>
      <c r="L160" s="53">
        <v>2023</v>
      </c>
      <c r="M160" s="58">
        <v>161502946.65000001</v>
      </c>
      <c r="N160" s="58">
        <v>87849391.069999993</v>
      </c>
      <c r="O160" s="58">
        <v>87849391.069999993</v>
      </c>
      <c r="P160" s="120">
        <f t="shared" si="66"/>
        <v>0.54394915320264836</v>
      </c>
      <c r="Q160" s="7"/>
      <c r="R160" s="7"/>
      <c r="S160" s="7"/>
    </row>
    <row r="161" spans="1:19" s="4" customFormat="1" ht="31.2" x14ac:dyDescent="0.25">
      <c r="A161" s="46" t="s">
        <v>194</v>
      </c>
      <c r="B161" s="47"/>
      <c r="C161" s="47"/>
      <c r="D161" s="47"/>
      <c r="E161" s="47"/>
      <c r="F161" s="47"/>
      <c r="G161" s="47"/>
      <c r="H161" s="47"/>
      <c r="I161" s="47"/>
      <c r="J161" s="48"/>
      <c r="K161" s="49"/>
      <c r="L161" s="48"/>
      <c r="M161" s="125">
        <f>M162</f>
        <v>29883752.140000001</v>
      </c>
      <c r="N161" s="125">
        <f t="shared" ref="N161:O161" si="74">N162</f>
        <v>0</v>
      </c>
      <c r="O161" s="125">
        <f t="shared" si="74"/>
        <v>0</v>
      </c>
      <c r="P161" s="120">
        <f t="shared" si="66"/>
        <v>0</v>
      </c>
      <c r="Q161" s="7"/>
      <c r="R161" s="7"/>
      <c r="S161" s="7"/>
    </row>
    <row r="162" spans="1:19" s="4" customFormat="1" ht="39.6" x14ac:dyDescent="0.25">
      <c r="A162" s="55" t="s">
        <v>415</v>
      </c>
      <c r="B162" s="51">
        <v>12</v>
      </c>
      <c r="C162" s="51">
        <v>4</v>
      </c>
      <c r="D162" s="52" t="s">
        <v>99</v>
      </c>
      <c r="E162" s="51">
        <v>812</v>
      </c>
      <c r="F162" s="52" t="s">
        <v>101</v>
      </c>
      <c r="G162" s="52" t="s">
        <v>58</v>
      </c>
      <c r="H162" s="51">
        <v>11270</v>
      </c>
      <c r="I162" s="51">
        <v>522</v>
      </c>
      <c r="J162" s="53" t="s">
        <v>284</v>
      </c>
      <c r="K162" s="54">
        <v>0.4</v>
      </c>
      <c r="L162" s="53">
        <v>2023</v>
      </c>
      <c r="M162" s="58">
        <v>29883752.140000001</v>
      </c>
      <c r="N162" s="58">
        <v>0</v>
      </c>
      <c r="O162" s="58">
        <v>0</v>
      </c>
      <c r="P162" s="120">
        <f t="shared" si="66"/>
        <v>0</v>
      </c>
      <c r="Q162" s="7"/>
      <c r="R162" s="7"/>
      <c r="S162" s="7"/>
    </row>
    <row r="163" spans="1:19" s="4" customFormat="1" ht="31.2" x14ac:dyDescent="0.25">
      <c r="A163" s="46" t="s">
        <v>416</v>
      </c>
      <c r="B163" s="47"/>
      <c r="C163" s="47"/>
      <c r="D163" s="62"/>
      <c r="E163" s="47"/>
      <c r="F163" s="62"/>
      <c r="G163" s="62"/>
      <c r="H163" s="47"/>
      <c r="I163" s="47"/>
      <c r="J163" s="48"/>
      <c r="K163" s="49"/>
      <c r="L163" s="48"/>
      <c r="M163" s="125">
        <f>M164</f>
        <v>108844606.2</v>
      </c>
      <c r="N163" s="125">
        <f t="shared" ref="N163:O163" si="75">N164</f>
        <v>85848255.290000007</v>
      </c>
      <c r="O163" s="125">
        <f t="shared" si="75"/>
        <v>85848255.290000007</v>
      </c>
      <c r="P163" s="120">
        <f t="shared" si="66"/>
        <v>0.78872310063996542</v>
      </c>
      <c r="Q163" s="7"/>
      <c r="R163" s="7"/>
      <c r="S163" s="7"/>
    </row>
    <row r="164" spans="1:19" s="4" customFormat="1" ht="39.6" x14ac:dyDescent="0.25">
      <c r="A164" s="55" t="s">
        <v>417</v>
      </c>
      <c r="B164" s="51">
        <v>12</v>
      </c>
      <c r="C164" s="51">
        <v>4</v>
      </c>
      <c r="D164" s="52" t="s">
        <v>99</v>
      </c>
      <c r="E164" s="51">
        <v>812</v>
      </c>
      <c r="F164" s="52" t="s">
        <v>101</v>
      </c>
      <c r="G164" s="52" t="s">
        <v>58</v>
      </c>
      <c r="H164" s="51">
        <v>11270</v>
      </c>
      <c r="I164" s="51">
        <v>522</v>
      </c>
      <c r="J164" s="53" t="s">
        <v>284</v>
      </c>
      <c r="K164" s="54">
        <v>0.4</v>
      </c>
      <c r="L164" s="53">
        <v>2023</v>
      </c>
      <c r="M164" s="58">
        <v>108844606.2</v>
      </c>
      <c r="N164" s="58">
        <v>85848255.290000007</v>
      </c>
      <c r="O164" s="58">
        <v>85848255.290000007</v>
      </c>
      <c r="P164" s="120">
        <f t="shared" si="66"/>
        <v>0.78872310063996542</v>
      </c>
      <c r="Q164" s="7"/>
      <c r="R164" s="7"/>
      <c r="S164" s="7"/>
    </row>
    <row r="165" spans="1:19" ht="31.2" x14ac:dyDescent="0.25">
      <c r="A165" s="17" t="s">
        <v>287</v>
      </c>
      <c r="B165" s="36" t="s">
        <v>0</v>
      </c>
      <c r="C165" s="36" t="s">
        <v>0</v>
      </c>
      <c r="D165" s="36" t="s">
        <v>0</v>
      </c>
      <c r="E165" s="36" t="s">
        <v>0</v>
      </c>
      <c r="F165" s="36" t="s">
        <v>0</v>
      </c>
      <c r="G165" s="36" t="s">
        <v>0</v>
      </c>
      <c r="H165" s="36" t="s">
        <v>0</v>
      </c>
      <c r="I165" s="36" t="s">
        <v>0</v>
      </c>
      <c r="J165" s="37" t="s">
        <v>0</v>
      </c>
      <c r="K165" s="38" t="s">
        <v>0</v>
      </c>
      <c r="L165" s="37" t="s">
        <v>0</v>
      </c>
      <c r="M165" s="114">
        <f>M166</f>
        <v>49400000</v>
      </c>
      <c r="N165" s="114">
        <f t="shared" ref="N165:O165" si="76">N166</f>
        <v>0</v>
      </c>
      <c r="O165" s="114">
        <f t="shared" si="76"/>
        <v>0</v>
      </c>
      <c r="P165" s="120">
        <f t="shared" si="66"/>
        <v>0</v>
      </c>
    </row>
    <row r="166" spans="1:19" s="4" customFormat="1" ht="46.8" x14ac:dyDescent="0.25">
      <c r="A166" s="26" t="s">
        <v>235</v>
      </c>
      <c r="B166" s="14" t="s">
        <v>22</v>
      </c>
      <c r="C166" s="14" t="s">
        <v>15</v>
      </c>
      <c r="D166" s="14" t="s">
        <v>99</v>
      </c>
      <c r="E166" s="14" t="s">
        <v>234</v>
      </c>
      <c r="F166" s="14" t="s">
        <v>101</v>
      </c>
      <c r="G166" s="14" t="s">
        <v>58</v>
      </c>
      <c r="H166" s="14" t="s">
        <v>192</v>
      </c>
      <c r="I166" s="14" t="s">
        <v>182</v>
      </c>
      <c r="J166" s="15" t="s">
        <v>284</v>
      </c>
      <c r="K166" s="44">
        <v>0.6</v>
      </c>
      <c r="L166" s="15" t="s">
        <v>54</v>
      </c>
      <c r="M166" s="124">
        <v>49400000</v>
      </c>
      <c r="N166" s="124">
        <v>0</v>
      </c>
      <c r="O166" s="124">
        <v>0</v>
      </c>
      <c r="P166" s="120">
        <f t="shared" si="66"/>
        <v>0</v>
      </c>
      <c r="Q166" s="7"/>
      <c r="R166" s="7"/>
      <c r="S166" s="7"/>
    </row>
    <row r="167" spans="1:19" s="134" customFormat="1" ht="31.2" x14ac:dyDescent="0.25">
      <c r="A167" s="17" t="s">
        <v>77</v>
      </c>
      <c r="B167" s="36" t="s">
        <v>25</v>
      </c>
      <c r="C167" s="36" t="s">
        <v>0</v>
      </c>
      <c r="D167" s="36" t="s">
        <v>0</v>
      </c>
      <c r="E167" s="36" t="s">
        <v>0</v>
      </c>
      <c r="F167" s="36" t="s">
        <v>0</v>
      </c>
      <c r="G167" s="36" t="s">
        <v>0</v>
      </c>
      <c r="H167" s="121" t="s">
        <v>0</v>
      </c>
      <c r="I167" s="121" t="s">
        <v>0</v>
      </c>
      <c r="J167" s="122" t="s">
        <v>0</v>
      </c>
      <c r="K167" s="123"/>
      <c r="L167" s="122" t="s">
        <v>0</v>
      </c>
      <c r="M167" s="114">
        <f>M168</f>
        <v>66729280</v>
      </c>
      <c r="N167" s="114">
        <f t="shared" ref="N167:P167" si="77">N168</f>
        <v>23194158.84</v>
      </c>
      <c r="O167" s="114">
        <f t="shared" si="77"/>
        <v>23194158.84</v>
      </c>
      <c r="P167" s="114">
        <f t="shared" si="77"/>
        <v>0.34758592989464293</v>
      </c>
      <c r="Q167" s="133"/>
      <c r="R167" s="133"/>
      <c r="S167" s="133"/>
    </row>
    <row r="168" spans="1:19" s="134" customFormat="1" ht="31.2" x14ac:dyDescent="0.25">
      <c r="A168" s="17" t="s">
        <v>171</v>
      </c>
      <c r="B168" s="36" t="s">
        <v>25</v>
      </c>
      <c r="C168" s="36" t="s">
        <v>12</v>
      </c>
      <c r="D168" s="36"/>
      <c r="E168" s="36"/>
      <c r="F168" s="36"/>
      <c r="G168" s="36"/>
      <c r="H168" s="121"/>
      <c r="I168" s="121"/>
      <c r="J168" s="122"/>
      <c r="K168" s="123"/>
      <c r="L168" s="122"/>
      <c r="M168" s="114">
        <f>M169</f>
        <v>66729280</v>
      </c>
      <c r="N168" s="114">
        <f t="shared" ref="N168:O168" si="78">N169</f>
        <v>23194158.84</v>
      </c>
      <c r="O168" s="114">
        <f t="shared" si="78"/>
        <v>23194158.84</v>
      </c>
      <c r="P168" s="120">
        <f t="shared" si="66"/>
        <v>0.34758592989464293</v>
      </c>
      <c r="Q168" s="133"/>
      <c r="R168" s="133"/>
      <c r="S168" s="133"/>
    </row>
    <row r="169" spans="1:19" s="134" customFormat="1" ht="31.2" x14ac:dyDescent="0.25">
      <c r="A169" s="17" t="s">
        <v>78</v>
      </c>
      <c r="B169" s="36" t="s">
        <v>25</v>
      </c>
      <c r="C169" s="36" t="s">
        <v>12</v>
      </c>
      <c r="D169" s="36" t="s">
        <v>79</v>
      </c>
      <c r="E169" s="36" t="s">
        <v>0</v>
      </c>
      <c r="F169" s="36" t="s">
        <v>0</v>
      </c>
      <c r="G169" s="36" t="s">
        <v>0</v>
      </c>
      <c r="H169" s="121" t="s">
        <v>0</v>
      </c>
      <c r="I169" s="121" t="s">
        <v>0</v>
      </c>
      <c r="J169" s="122" t="s">
        <v>0</v>
      </c>
      <c r="K169" s="123"/>
      <c r="L169" s="122" t="s">
        <v>0</v>
      </c>
      <c r="M169" s="114">
        <f>M170+M177</f>
        <v>66729280</v>
      </c>
      <c r="N169" s="114">
        <f>N170+N177</f>
        <v>23194158.84</v>
      </c>
      <c r="O169" s="114">
        <f>O170+O177</f>
        <v>23194158.84</v>
      </c>
      <c r="P169" s="120">
        <f t="shared" si="66"/>
        <v>0.34758592989464293</v>
      </c>
      <c r="Q169" s="133"/>
      <c r="R169" s="133"/>
      <c r="S169" s="133"/>
    </row>
    <row r="170" spans="1:19" s="134" customFormat="1" ht="15.6" x14ac:dyDescent="0.25">
      <c r="A170" s="17" t="s">
        <v>88</v>
      </c>
      <c r="B170" s="36" t="s">
        <v>25</v>
      </c>
      <c r="C170" s="36" t="s">
        <v>12</v>
      </c>
      <c r="D170" s="36" t="s">
        <v>79</v>
      </c>
      <c r="E170" s="36" t="s">
        <v>89</v>
      </c>
      <c r="F170" s="36" t="s">
        <v>0</v>
      </c>
      <c r="G170" s="36" t="s">
        <v>0</v>
      </c>
      <c r="H170" s="121" t="s">
        <v>0</v>
      </c>
      <c r="I170" s="121" t="s">
        <v>0</v>
      </c>
      <c r="J170" s="122" t="s">
        <v>0</v>
      </c>
      <c r="K170" s="123"/>
      <c r="L170" s="122" t="s">
        <v>0</v>
      </c>
      <c r="M170" s="114">
        <f t="shared" ref="M170:M174" si="79">M171</f>
        <v>19057022</v>
      </c>
      <c r="N170" s="114">
        <f t="shared" ref="N170:O175" si="80">N171</f>
        <v>17963100.960000001</v>
      </c>
      <c r="O170" s="114">
        <f t="shared" si="80"/>
        <v>17963100.960000001</v>
      </c>
      <c r="P170" s="120">
        <f t="shared" si="66"/>
        <v>0.94259748243980623</v>
      </c>
      <c r="Q170" s="133"/>
      <c r="R170" s="133"/>
      <c r="S170" s="133"/>
    </row>
    <row r="171" spans="1:19" s="134" customFormat="1" ht="15.6" x14ac:dyDescent="0.25">
      <c r="A171" s="24" t="s">
        <v>204</v>
      </c>
      <c r="B171" s="36" t="s">
        <v>25</v>
      </c>
      <c r="C171" s="36" t="s">
        <v>12</v>
      </c>
      <c r="D171" s="36" t="s">
        <v>79</v>
      </c>
      <c r="E171" s="36" t="s">
        <v>89</v>
      </c>
      <c r="F171" s="36" t="s">
        <v>28</v>
      </c>
      <c r="G171" s="36" t="s">
        <v>0</v>
      </c>
      <c r="H171" s="36" t="s">
        <v>0</v>
      </c>
      <c r="I171" s="36" t="s">
        <v>0</v>
      </c>
      <c r="J171" s="37" t="s">
        <v>0</v>
      </c>
      <c r="K171" s="38"/>
      <c r="L171" s="37" t="s">
        <v>0</v>
      </c>
      <c r="M171" s="114">
        <f t="shared" si="79"/>
        <v>19057022</v>
      </c>
      <c r="N171" s="114">
        <f t="shared" si="80"/>
        <v>17963100.960000001</v>
      </c>
      <c r="O171" s="114">
        <f t="shared" si="80"/>
        <v>17963100.960000001</v>
      </c>
      <c r="P171" s="120">
        <f t="shared" si="66"/>
        <v>0.94259748243980623</v>
      </c>
      <c r="Q171" s="133"/>
      <c r="R171" s="133"/>
      <c r="S171" s="133"/>
    </row>
    <row r="172" spans="1:19" s="134" customFormat="1" ht="15.6" x14ac:dyDescent="0.25">
      <c r="A172" s="24" t="s">
        <v>233</v>
      </c>
      <c r="B172" s="36" t="s">
        <v>25</v>
      </c>
      <c r="C172" s="36" t="s">
        <v>12</v>
      </c>
      <c r="D172" s="36" t="s">
        <v>79</v>
      </c>
      <c r="E172" s="36" t="s">
        <v>89</v>
      </c>
      <c r="F172" s="36" t="s">
        <v>28</v>
      </c>
      <c r="G172" s="36" t="s">
        <v>185</v>
      </c>
      <c r="H172" s="36" t="s">
        <v>0</v>
      </c>
      <c r="I172" s="36" t="s">
        <v>0</v>
      </c>
      <c r="J172" s="37" t="s">
        <v>0</v>
      </c>
      <c r="K172" s="38"/>
      <c r="L172" s="37" t="s">
        <v>0</v>
      </c>
      <c r="M172" s="114">
        <f t="shared" si="79"/>
        <v>19057022</v>
      </c>
      <c r="N172" s="114">
        <f t="shared" si="80"/>
        <v>17963100.960000001</v>
      </c>
      <c r="O172" s="114">
        <f t="shared" si="80"/>
        <v>17963100.960000001</v>
      </c>
      <c r="P172" s="120">
        <f t="shared" si="66"/>
        <v>0.94259748243980623</v>
      </c>
      <c r="Q172" s="133"/>
      <c r="R172" s="133"/>
      <c r="S172" s="133"/>
    </row>
    <row r="173" spans="1:19" s="134" customFormat="1" ht="31.2" x14ac:dyDescent="0.25">
      <c r="A173" s="17" t="s">
        <v>232</v>
      </c>
      <c r="B173" s="36" t="s">
        <v>25</v>
      </c>
      <c r="C173" s="36" t="s">
        <v>12</v>
      </c>
      <c r="D173" s="36" t="s">
        <v>79</v>
      </c>
      <c r="E173" s="36" t="s">
        <v>89</v>
      </c>
      <c r="F173" s="36" t="s">
        <v>28</v>
      </c>
      <c r="G173" s="36" t="s">
        <v>185</v>
      </c>
      <c r="H173" s="36" t="s">
        <v>230</v>
      </c>
      <c r="I173" s="121" t="s">
        <v>0</v>
      </c>
      <c r="J173" s="122" t="s">
        <v>0</v>
      </c>
      <c r="K173" s="123"/>
      <c r="L173" s="122" t="s">
        <v>0</v>
      </c>
      <c r="M173" s="114">
        <f t="shared" si="79"/>
        <v>19057022</v>
      </c>
      <c r="N173" s="114">
        <f t="shared" si="80"/>
        <v>17963100.960000001</v>
      </c>
      <c r="O173" s="114">
        <f t="shared" si="80"/>
        <v>17963100.960000001</v>
      </c>
      <c r="P173" s="120">
        <f t="shared" si="66"/>
        <v>0.94259748243980623</v>
      </c>
      <c r="Q173" s="133"/>
      <c r="R173" s="133"/>
      <c r="S173" s="133"/>
    </row>
    <row r="174" spans="1:19" ht="62.4" x14ac:dyDescent="0.25">
      <c r="A174" s="17" t="s">
        <v>187</v>
      </c>
      <c r="B174" s="36" t="s">
        <v>25</v>
      </c>
      <c r="C174" s="36" t="s">
        <v>12</v>
      </c>
      <c r="D174" s="36" t="s">
        <v>79</v>
      </c>
      <c r="E174" s="36" t="s">
        <v>89</v>
      </c>
      <c r="F174" s="36" t="s">
        <v>28</v>
      </c>
      <c r="G174" s="36" t="s">
        <v>185</v>
      </c>
      <c r="H174" s="36" t="s">
        <v>230</v>
      </c>
      <c r="I174" s="36" t="s">
        <v>182</v>
      </c>
      <c r="J174" s="37" t="s">
        <v>0</v>
      </c>
      <c r="K174" s="38"/>
      <c r="L174" s="37" t="s">
        <v>0</v>
      </c>
      <c r="M174" s="114">
        <f t="shared" si="79"/>
        <v>19057022</v>
      </c>
      <c r="N174" s="114">
        <f t="shared" si="80"/>
        <v>17963100.960000001</v>
      </c>
      <c r="O174" s="114">
        <f t="shared" si="80"/>
        <v>17963100.960000001</v>
      </c>
      <c r="P174" s="120">
        <f t="shared" si="66"/>
        <v>0.94259748243980623</v>
      </c>
    </row>
    <row r="175" spans="1:19" ht="15.6" x14ac:dyDescent="0.25">
      <c r="A175" s="17" t="s">
        <v>156</v>
      </c>
      <c r="B175" s="129" t="s">
        <v>0</v>
      </c>
      <c r="C175" s="129" t="s">
        <v>0</v>
      </c>
      <c r="D175" s="129" t="s">
        <v>0</v>
      </c>
      <c r="E175" s="129" t="s">
        <v>0</v>
      </c>
      <c r="F175" s="129" t="s">
        <v>0</v>
      </c>
      <c r="G175" s="129" t="s">
        <v>0</v>
      </c>
      <c r="H175" s="129" t="s">
        <v>0</v>
      </c>
      <c r="I175" s="129" t="s">
        <v>0</v>
      </c>
      <c r="J175" s="129" t="s">
        <v>0</v>
      </c>
      <c r="K175" s="130"/>
      <c r="L175" s="129" t="s">
        <v>0</v>
      </c>
      <c r="M175" s="114">
        <f>M176</f>
        <v>19057022</v>
      </c>
      <c r="N175" s="114">
        <f t="shared" si="80"/>
        <v>17963100.960000001</v>
      </c>
      <c r="O175" s="114">
        <f t="shared" si="80"/>
        <v>17963100.960000001</v>
      </c>
      <c r="P175" s="120">
        <f t="shared" si="66"/>
        <v>0.94259748243980623</v>
      </c>
    </row>
    <row r="176" spans="1:19" ht="46.8" x14ac:dyDescent="0.25">
      <c r="A176" s="26" t="s">
        <v>461</v>
      </c>
      <c r="B176" s="14" t="s">
        <v>25</v>
      </c>
      <c r="C176" s="14" t="s">
        <v>12</v>
      </c>
      <c r="D176" s="14" t="s">
        <v>79</v>
      </c>
      <c r="E176" s="14" t="s">
        <v>89</v>
      </c>
      <c r="F176" s="14" t="s">
        <v>28</v>
      </c>
      <c r="G176" s="14" t="s">
        <v>185</v>
      </c>
      <c r="H176" s="14" t="s">
        <v>230</v>
      </c>
      <c r="I176" s="14" t="s">
        <v>182</v>
      </c>
      <c r="J176" s="15" t="s">
        <v>117</v>
      </c>
      <c r="K176" s="44">
        <v>95</v>
      </c>
      <c r="L176" s="15">
        <v>2024</v>
      </c>
      <c r="M176" s="124">
        <v>19057022</v>
      </c>
      <c r="N176" s="124">
        <v>17963100.960000001</v>
      </c>
      <c r="O176" s="124">
        <v>17963100.960000001</v>
      </c>
      <c r="P176" s="120">
        <f t="shared" si="66"/>
        <v>0.94259748243980623</v>
      </c>
    </row>
    <row r="177" spans="1:19" s="134" customFormat="1" ht="31.2" x14ac:dyDescent="0.25">
      <c r="A177" s="17" t="s">
        <v>31</v>
      </c>
      <c r="B177" s="36" t="s">
        <v>25</v>
      </c>
      <c r="C177" s="36" t="s">
        <v>12</v>
      </c>
      <c r="D177" s="36" t="s">
        <v>79</v>
      </c>
      <c r="E177" s="36" t="s">
        <v>32</v>
      </c>
      <c r="F177" s="36" t="s">
        <v>0</v>
      </c>
      <c r="G177" s="36" t="s">
        <v>0</v>
      </c>
      <c r="H177" s="121" t="s">
        <v>0</v>
      </c>
      <c r="I177" s="121" t="s">
        <v>0</v>
      </c>
      <c r="J177" s="122" t="s">
        <v>0</v>
      </c>
      <c r="K177" s="123"/>
      <c r="L177" s="122" t="s">
        <v>0</v>
      </c>
      <c r="M177" s="114">
        <f t="shared" ref="M177:M182" si="81">M178</f>
        <v>47672258</v>
      </c>
      <c r="N177" s="114">
        <f t="shared" ref="N177:O182" si="82">N178</f>
        <v>5231057.88</v>
      </c>
      <c r="O177" s="114">
        <f t="shared" si="82"/>
        <v>5231057.88</v>
      </c>
      <c r="P177" s="120">
        <f t="shared" si="66"/>
        <v>0.1097296016479857</v>
      </c>
      <c r="Q177" s="133"/>
      <c r="R177" s="133"/>
      <c r="S177" s="133"/>
    </row>
    <row r="178" spans="1:19" s="134" customFormat="1" ht="15.6" x14ac:dyDescent="0.25">
      <c r="A178" s="24" t="s">
        <v>80</v>
      </c>
      <c r="B178" s="36" t="s">
        <v>25</v>
      </c>
      <c r="C178" s="36" t="s">
        <v>12</v>
      </c>
      <c r="D178" s="36" t="s">
        <v>79</v>
      </c>
      <c r="E178" s="36" t="s">
        <v>32</v>
      </c>
      <c r="F178" s="36" t="s">
        <v>81</v>
      </c>
      <c r="G178" s="36" t="s">
        <v>0</v>
      </c>
      <c r="H178" s="36" t="s">
        <v>0</v>
      </c>
      <c r="I178" s="36" t="s">
        <v>0</v>
      </c>
      <c r="J178" s="37" t="s">
        <v>0</v>
      </c>
      <c r="K178" s="38"/>
      <c r="L178" s="37" t="s">
        <v>0</v>
      </c>
      <c r="M178" s="114">
        <f t="shared" si="81"/>
        <v>47672258</v>
      </c>
      <c r="N178" s="114">
        <f t="shared" si="82"/>
        <v>5231057.88</v>
      </c>
      <c r="O178" s="114">
        <f t="shared" si="82"/>
        <v>5231057.88</v>
      </c>
      <c r="P178" s="120">
        <f t="shared" si="66"/>
        <v>0.1097296016479857</v>
      </c>
      <c r="Q178" s="133"/>
      <c r="R178" s="133"/>
      <c r="S178" s="133"/>
    </row>
    <row r="179" spans="1:19" s="134" customFormat="1" ht="15.6" x14ac:dyDescent="0.25">
      <c r="A179" s="24" t="s">
        <v>82</v>
      </c>
      <c r="B179" s="36" t="s">
        <v>25</v>
      </c>
      <c r="C179" s="36" t="s">
        <v>12</v>
      </c>
      <c r="D179" s="36" t="s">
        <v>79</v>
      </c>
      <c r="E179" s="36" t="s">
        <v>32</v>
      </c>
      <c r="F179" s="36" t="s">
        <v>81</v>
      </c>
      <c r="G179" s="36" t="s">
        <v>46</v>
      </c>
      <c r="H179" s="36" t="s">
        <v>0</v>
      </c>
      <c r="I179" s="36" t="s">
        <v>0</v>
      </c>
      <c r="J179" s="37" t="s">
        <v>0</v>
      </c>
      <c r="K179" s="38"/>
      <c r="L179" s="37" t="s">
        <v>0</v>
      </c>
      <c r="M179" s="114">
        <f t="shared" si="81"/>
        <v>47672258</v>
      </c>
      <c r="N179" s="114">
        <f t="shared" si="82"/>
        <v>5231057.88</v>
      </c>
      <c r="O179" s="114">
        <f t="shared" si="82"/>
        <v>5231057.88</v>
      </c>
      <c r="P179" s="120">
        <f t="shared" si="66"/>
        <v>0.1097296016479857</v>
      </c>
      <c r="Q179" s="133"/>
      <c r="R179" s="133"/>
      <c r="S179" s="133"/>
    </row>
    <row r="180" spans="1:19" s="134" customFormat="1" ht="31.2" x14ac:dyDescent="0.25">
      <c r="A180" s="17" t="s">
        <v>229</v>
      </c>
      <c r="B180" s="36" t="s">
        <v>25</v>
      </c>
      <c r="C180" s="36" t="s">
        <v>12</v>
      </c>
      <c r="D180" s="36" t="s">
        <v>79</v>
      </c>
      <c r="E180" s="36" t="s">
        <v>32</v>
      </c>
      <c r="F180" s="36" t="s">
        <v>81</v>
      </c>
      <c r="G180" s="36" t="s">
        <v>46</v>
      </c>
      <c r="H180" s="36" t="s">
        <v>227</v>
      </c>
      <c r="I180" s="121" t="s">
        <v>0</v>
      </c>
      <c r="J180" s="122" t="s">
        <v>0</v>
      </c>
      <c r="K180" s="123"/>
      <c r="L180" s="122" t="s">
        <v>0</v>
      </c>
      <c r="M180" s="114">
        <f t="shared" si="81"/>
        <v>47672258</v>
      </c>
      <c r="N180" s="114">
        <f t="shared" si="82"/>
        <v>5231057.88</v>
      </c>
      <c r="O180" s="114">
        <f t="shared" si="82"/>
        <v>5231057.88</v>
      </c>
      <c r="P180" s="120">
        <f t="shared" si="66"/>
        <v>0.1097296016479857</v>
      </c>
      <c r="Q180" s="133"/>
      <c r="R180" s="133"/>
      <c r="S180" s="133"/>
    </row>
    <row r="181" spans="1:19" s="134" customFormat="1" ht="62.4" x14ac:dyDescent="0.25">
      <c r="A181" s="17" t="s">
        <v>187</v>
      </c>
      <c r="B181" s="36" t="s">
        <v>25</v>
      </c>
      <c r="C181" s="36" t="s">
        <v>12</v>
      </c>
      <c r="D181" s="36" t="s">
        <v>79</v>
      </c>
      <c r="E181" s="36" t="s">
        <v>32</v>
      </c>
      <c r="F181" s="36" t="s">
        <v>81</v>
      </c>
      <c r="G181" s="36" t="s">
        <v>46</v>
      </c>
      <c r="H181" s="36" t="s">
        <v>227</v>
      </c>
      <c r="I181" s="36" t="s">
        <v>182</v>
      </c>
      <c r="J181" s="37" t="s">
        <v>0</v>
      </c>
      <c r="K181" s="38"/>
      <c r="L181" s="37" t="s">
        <v>0</v>
      </c>
      <c r="M181" s="114">
        <f t="shared" si="81"/>
        <v>47672258</v>
      </c>
      <c r="N181" s="114">
        <f t="shared" si="82"/>
        <v>5231057.88</v>
      </c>
      <c r="O181" s="114">
        <f t="shared" si="82"/>
        <v>5231057.88</v>
      </c>
      <c r="P181" s="120">
        <f t="shared" si="66"/>
        <v>0.1097296016479857</v>
      </c>
      <c r="Q181" s="133"/>
      <c r="R181" s="133"/>
      <c r="S181" s="133"/>
    </row>
    <row r="182" spans="1:19" s="134" customFormat="1" ht="15.6" x14ac:dyDescent="0.25">
      <c r="A182" s="17" t="s">
        <v>161</v>
      </c>
      <c r="B182" s="129" t="s">
        <v>0</v>
      </c>
      <c r="C182" s="129" t="s">
        <v>0</v>
      </c>
      <c r="D182" s="129" t="s">
        <v>0</v>
      </c>
      <c r="E182" s="129" t="s">
        <v>0</v>
      </c>
      <c r="F182" s="129" t="s">
        <v>0</v>
      </c>
      <c r="G182" s="129" t="s">
        <v>0</v>
      </c>
      <c r="H182" s="129" t="s">
        <v>0</v>
      </c>
      <c r="I182" s="129" t="s">
        <v>0</v>
      </c>
      <c r="J182" s="129" t="s">
        <v>0</v>
      </c>
      <c r="K182" s="130"/>
      <c r="L182" s="129" t="s">
        <v>0</v>
      </c>
      <c r="M182" s="114">
        <f t="shared" si="81"/>
        <v>47672258</v>
      </c>
      <c r="N182" s="114">
        <f t="shared" si="82"/>
        <v>5231057.88</v>
      </c>
      <c r="O182" s="114">
        <f t="shared" si="82"/>
        <v>5231057.88</v>
      </c>
      <c r="P182" s="120">
        <f t="shared" si="66"/>
        <v>0.1097296016479857</v>
      </c>
      <c r="Q182" s="133"/>
      <c r="R182" s="133"/>
      <c r="S182" s="133"/>
    </row>
    <row r="183" spans="1:19" s="134" customFormat="1" ht="46.8" x14ac:dyDescent="0.25">
      <c r="A183" s="26" t="s">
        <v>228</v>
      </c>
      <c r="B183" s="14" t="s">
        <v>25</v>
      </c>
      <c r="C183" s="14" t="s">
        <v>12</v>
      </c>
      <c r="D183" s="14" t="s">
        <v>79</v>
      </c>
      <c r="E183" s="14" t="s">
        <v>32</v>
      </c>
      <c r="F183" s="14" t="s">
        <v>81</v>
      </c>
      <c r="G183" s="14" t="s">
        <v>46</v>
      </c>
      <c r="H183" s="14" t="s">
        <v>227</v>
      </c>
      <c r="I183" s="14" t="s">
        <v>182</v>
      </c>
      <c r="J183" s="15" t="s">
        <v>95</v>
      </c>
      <c r="K183" s="44">
        <v>1410</v>
      </c>
      <c r="L183" s="15" t="s">
        <v>48</v>
      </c>
      <c r="M183" s="124">
        <f>32265958+15406300</f>
        <v>47672258</v>
      </c>
      <c r="N183" s="124">
        <v>5231057.88</v>
      </c>
      <c r="O183" s="124">
        <v>5231057.88</v>
      </c>
      <c r="P183" s="120">
        <f t="shared" si="66"/>
        <v>0.1097296016479857</v>
      </c>
      <c r="Q183" s="133"/>
      <c r="R183" s="133"/>
      <c r="S183" s="133"/>
    </row>
    <row r="184" spans="1:19" s="134" customFormat="1" ht="31.2" x14ac:dyDescent="0.25">
      <c r="A184" s="17" t="s">
        <v>226</v>
      </c>
      <c r="B184" s="36" t="s">
        <v>222</v>
      </c>
      <c r="C184" s="36" t="s">
        <v>0</v>
      </c>
      <c r="D184" s="36" t="s">
        <v>0</v>
      </c>
      <c r="E184" s="36" t="s">
        <v>0</v>
      </c>
      <c r="F184" s="36" t="s">
        <v>0</v>
      </c>
      <c r="G184" s="36" t="s">
        <v>0</v>
      </c>
      <c r="H184" s="121" t="s">
        <v>0</v>
      </c>
      <c r="I184" s="121" t="s">
        <v>0</v>
      </c>
      <c r="J184" s="122" t="s">
        <v>0</v>
      </c>
      <c r="K184" s="123"/>
      <c r="L184" s="122" t="s">
        <v>0</v>
      </c>
      <c r="M184" s="114">
        <f t="shared" ref="M184:M196" si="83">M185</f>
        <v>682350184.15999997</v>
      </c>
      <c r="N184" s="114">
        <f t="shared" ref="N184:O184" si="84">N185</f>
        <v>154706803.00999999</v>
      </c>
      <c r="O184" s="114">
        <f t="shared" si="84"/>
        <v>193657303.04999998</v>
      </c>
      <c r="P184" s="120">
        <f t="shared" si="66"/>
        <v>0.2838092632573988</v>
      </c>
      <c r="Q184" s="133"/>
      <c r="R184" s="133"/>
      <c r="S184" s="133"/>
    </row>
    <row r="185" spans="1:19" s="134" customFormat="1" ht="31.2" x14ac:dyDescent="0.25">
      <c r="A185" s="17" t="s">
        <v>170</v>
      </c>
      <c r="B185" s="36" t="s">
        <v>222</v>
      </c>
      <c r="C185" s="36" t="s">
        <v>15</v>
      </c>
      <c r="D185" s="36"/>
      <c r="E185" s="36"/>
      <c r="F185" s="36"/>
      <c r="G185" s="36"/>
      <c r="H185" s="121"/>
      <c r="I185" s="121"/>
      <c r="J185" s="122"/>
      <c r="K185" s="123"/>
      <c r="L185" s="122"/>
      <c r="M185" s="114">
        <f t="shared" si="83"/>
        <v>682350184.15999997</v>
      </c>
      <c r="N185" s="114">
        <f t="shared" ref="N185:O185" si="85">N186</f>
        <v>154706803.00999999</v>
      </c>
      <c r="O185" s="114">
        <f t="shared" si="85"/>
        <v>193657303.04999998</v>
      </c>
      <c r="P185" s="120">
        <f t="shared" si="66"/>
        <v>0.2838092632573988</v>
      </c>
      <c r="Q185" s="133"/>
      <c r="R185" s="133"/>
      <c r="S185" s="133"/>
    </row>
    <row r="186" spans="1:19" s="134" customFormat="1" ht="46.8" x14ac:dyDescent="0.25">
      <c r="A186" s="17" t="s">
        <v>225</v>
      </c>
      <c r="B186" s="36" t="s">
        <v>222</v>
      </c>
      <c r="C186" s="36" t="s">
        <v>15</v>
      </c>
      <c r="D186" s="36" t="s">
        <v>34</v>
      </c>
      <c r="E186" s="36" t="s">
        <v>0</v>
      </c>
      <c r="F186" s="36" t="s">
        <v>0</v>
      </c>
      <c r="G186" s="36" t="s">
        <v>0</v>
      </c>
      <c r="H186" s="121" t="s">
        <v>0</v>
      </c>
      <c r="I186" s="121" t="s">
        <v>0</v>
      </c>
      <c r="J186" s="122" t="s">
        <v>0</v>
      </c>
      <c r="K186" s="123"/>
      <c r="L186" s="122" t="s">
        <v>0</v>
      </c>
      <c r="M186" s="114">
        <f t="shared" si="83"/>
        <v>682350184.15999997</v>
      </c>
      <c r="N186" s="114">
        <f t="shared" ref="N186:O196" si="86">N187</f>
        <v>154706803.00999999</v>
      </c>
      <c r="O186" s="114">
        <f t="shared" si="86"/>
        <v>193657303.04999998</v>
      </c>
      <c r="P186" s="120">
        <f t="shared" ref="P186:P247" si="87">O186/M186</f>
        <v>0.2838092632573988</v>
      </c>
      <c r="Q186" s="133"/>
      <c r="R186" s="133"/>
      <c r="S186" s="133"/>
    </row>
    <row r="187" spans="1:19" s="134" customFormat="1" ht="31.2" x14ac:dyDescent="0.25">
      <c r="A187" s="17" t="s">
        <v>31</v>
      </c>
      <c r="B187" s="36" t="s">
        <v>222</v>
      </c>
      <c r="C187" s="36" t="s">
        <v>15</v>
      </c>
      <c r="D187" s="36" t="s">
        <v>34</v>
      </c>
      <c r="E187" s="36" t="s">
        <v>32</v>
      </c>
      <c r="F187" s="36" t="s">
        <v>0</v>
      </c>
      <c r="G187" s="36" t="s">
        <v>0</v>
      </c>
      <c r="H187" s="121" t="s">
        <v>0</v>
      </c>
      <c r="I187" s="121" t="s">
        <v>0</v>
      </c>
      <c r="J187" s="122" t="s">
        <v>0</v>
      </c>
      <c r="K187" s="123"/>
      <c r="L187" s="122" t="s">
        <v>0</v>
      </c>
      <c r="M187" s="114">
        <f t="shared" si="83"/>
        <v>682350184.15999997</v>
      </c>
      <c r="N187" s="114">
        <f t="shared" si="86"/>
        <v>154706803.00999999</v>
      </c>
      <c r="O187" s="114">
        <f t="shared" si="86"/>
        <v>193657303.04999998</v>
      </c>
      <c r="P187" s="120">
        <f t="shared" si="87"/>
        <v>0.2838092632573988</v>
      </c>
      <c r="Q187" s="133"/>
      <c r="R187" s="133"/>
      <c r="S187" s="133"/>
    </row>
    <row r="188" spans="1:19" s="134" customFormat="1" ht="15.6" x14ac:dyDescent="0.25">
      <c r="A188" s="24" t="s">
        <v>204</v>
      </c>
      <c r="B188" s="36" t="s">
        <v>222</v>
      </c>
      <c r="C188" s="36" t="s">
        <v>15</v>
      </c>
      <c r="D188" s="36" t="s">
        <v>34</v>
      </c>
      <c r="E188" s="36" t="s">
        <v>32</v>
      </c>
      <c r="F188" s="36" t="s">
        <v>28</v>
      </c>
      <c r="G188" s="36" t="s">
        <v>0</v>
      </c>
      <c r="H188" s="36" t="s">
        <v>0</v>
      </c>
      <c r="I188" s="36" t="s">
        <v>0</v>
      </c>
      <c r="J188" s="37" t="s">
        <v>0</v>
      </c>
      <c r="K188" s="38"/>
      <c r="L188" s="37" t="s">
        <v>0</v>
      </c>
      <c r="M188" s="114">
        <f>M189+M198</f>
        <v>682350184.15999997</v>
      </c>
      <c r="N188" s="114">
        <f t="shared" ref="N188" si="88">N189+N198</f>
        <v>154706803.00999999</v>
      </c>
      <c r="O188" s="114">
        <f t="shared" ref="O188" si="89">O189+O198</f>
        <v>193657303.04999998</v>
      </c>
      <c r="P188" s="120">
        <f t="shared" si="87"/>
        <v>0.2838092632573988</v>
      </c>
      <c r="Q188" s="133"/>
      <c r="R188" s="133"/>
      <c r="S188" s="133"/>
    </row>
    <row r="189" spans="1:19" s="134" customFormat="1" ht="15.6" x14ac:dyDescent="0.25">
      <c r="A189" s="24" t="s">
        <v>224</v>
      </c>
      <c r="B189" s="36" t="s">
        <v>222</v>
      </c>
      <c r="C189" s="36" t="s">
        <v>15</v>
      </c>
      <c r="D189" s="36" t="s">
        <v>34</v>
      </c>
      <c r="E189" s="36" t="s">
        <v>32</v>
      </c>
      <c r="F189" s="36" t="s">
        <v>28</v>
      </c>
      <c r="G189" s="36" t="s">
        <v>46</v>
      </c>
      <c r="H189" s="36" t="s">
        <v>0</v>
      </c>
      <c r="I189" s="36" t="s">
        <v>0</v>
      </c>
      <c r="J189" s="37" t="s">
        <v>0</v>
      </c>
      <c r="K189" s="38"/>
      <c r="L189" s="37" t="s">
        <v>0</v>
      </c>
      <c r="M189" s="114">
        <f>M190+M194</f>
        <v>427350184.15999997</v>
      </c>
      <c r="N189" s="114">
        <f t="shared" ref="N189" si="90">N190+N194</f>
        <v>105206894.34</v>
      </c>
      <c r="O189" s="114">
        <f t="shared" ref="O189" si="91">O190+O194</f>
        <v>144885284.38999999</v>
      </c>
      <c r="P189" s="120">
        <f t="shared" si="87"/>
        <v>0.33903175840391103</v>
      </c>
      <c r="Q189" s="133"/>
      <c r="R189" s="133"/>
      <c r="S189" s="133"/>
    </row>
    <row r="190" spans="1:19" s="134" customFormat="1" ht="31.2" x14ac:dyDescent="0.25">
      <c r="A190" s="24" t="s">
        <v>196</v>
      </c>
      <c r="B190" s="36" t="s">
        <v>222</v>
      </c>
      <c r="C190" s="36" t="s">
        <v>15</v>
      </c>
      <c r="D190" s="36" t="s">
        <v>34</v>
      </c>
      <c r="E190" s="36" t="s">
        <v>32</v>
      </c>
      <c r="F190" s="36" t="s">
        <v>28</v>
      </c>
      <c r="G190" s="36" t="s">
        <v>46</v>
      </c>
      <c r="H190" s="36" t="s">
        <v>192</v>
      </c>
      <c r="I190" s="36"/>
      <c r="J190" s="37"/>
      <c r="K190" s="38"/>
      <c r="L190" s="37"/>
      <c r="M190" s="114">
        <f>M191</f>
        <v>87350184.159999996</v>
      </c>
      <c r="N190" s="114">
        <f t="shared" ref="N190:O192" si="92">N191</f>
        <v>58343645.799999997</v>
      </c>
      <c r="O190" s="114">
        <f t="shared" si="92"/>
        <v>58343645.799999997</v>
      </c>
      <c r="P190" s="120">
        <f t="shared" si="87"/>
        <v>0.66792813731372902</v>
      </c>
      <c r="Q190" s="133"/>
      <c r="R190" s="133"/>
      <c r="S190" s="133"/>
    </row>
    <row r="191" spans="1:19" s="134" customFormat="1" ht="62.4" x14ac:dyDescent="0.25">
      <c r="A191" s="24" t="s">
        <v>187</v>
      </c>
      <c r="B191" s="36" t="s">
        <v>222</v>
      </c>
      <c r="C191" s="36" t="s">
        <v>15</v>
      </c>
      <c r="D191" s="36" t="s">
        <v>34</v>
      </c>
      <c r="E191" s="36" t="s">
        <v>32</v>
      </c>
      <c r="F191" s="36" t="s">
        <v>28</v>
      </c>
      <c r="G191" s="36" t="s">
        <v>46</v>
      </c>
      <c r="H191" s="36" t="s">
        <v>192</v>
      </c>
      <c r="I191" s="36" t="s">
        <v>182</v>
      </c>
      <c r="J191" s="37"/>
      <c r="K191" s="38"/>
      <c r="L191" s="37"/>
      <c r="M191" s="114">
        <f>M192</f>
        <v>87350184.159999996</v>
      </c>
      <c r="N191" s="114">
        <f t="shared" si="92"/>
        <v>58343645.799999997</v>
      </c>
      <c r="O191" s="114">
        <f t="shared" si="92"/>
        <v>58343645.799999997</v>
      </c>
      <c r="P191" s="120">
        <f t="shared" si="87"/>
        <v>0.66792813731372902</v>
      </c>
      <c r="Q191" s="133"/>
      <c r="R191" s="133"/>
      <c r="S191" s="133"/>
    </row>
    <row r="192" spans="1:19" s="134" customFormat="1" ht="15.6" x14ac:dyDescent="0.25">
      <c r="A192" s="24" t="s">
        <v>320</v>
      </c>
      <c r="B192" s="36"/>
      <c r="C192" s="36"/>
      <c r="D192" s="36"/>
      <c r="E192" s="36"/>
      <c r="F192" s="36"/>
      <c r="G192" s="36"/>
      <c r="H192" s="36"/>
      <c r="I192" s="36"/>
      <c r="J192" s="37"/>
      <c r="K192" s="38"/>
      <c r="L192" s="37"/>
      <c r="M192" s="114">
        <f>M193</f>
        <v>87350184.159999996</v>
      </c>
      <c r="N192" s="114">
        <f t="shared" si="92"/>
        <v>58343645.799999997</v>
      </c>
      <c r="O192" s="114">
        <f t="shared" si="92"/>
        <v>58343645.799999997</v>
      </c>
      <c r="P192" s="120">
        <f t="shared" si="87"/>
        <v>0.66792813731372902</v>
      </c>
      <c r="Q192" s="133"/>
      <c r="R192" s="133"/>
      <c r="S192" s="133"/>
    </row>
    <row r="193" spans="1:19" s="136" customFormat="1" ht="46.8" x14ac:dyDescent="0.25">
      <c r="A193" s="145" t="s">
        <v>353</v>
      </c>
      <c r="B193" s="14" t="s">
        <v>222</v>
      </c>
      <c r="C193" s="14" t="s">
        <v>15</v>
      </c>
      <c r="D193" s="14" t="s">
        <v>34</v>
      </c>
      <c r="E193" s="14" t="s">
        <v>32</v>
      </c>
      <c r="F193" s="14" t="s">
        <v>28</v>
      </c>
      <c r="G193" s="14" t="s">
        <v>46</v>
      </c>
      <c r="H193" s="14" t="s">
        <v>192</v>
      </c>
      <c r="I193" s="14" t="s">
        <v>182</v>
      </c>
      <c r="J193" s="15" t="s">
        <v>87</v>
      </c>
      <c r="K193" s="44">
        <v>172</v>
      </c>
      <c r="L193" s="15" t="s">
        <v>54</v>
      </c>
      <c r="M193" s="124">
        <v>87350184.159999996</v>
      </c>
      <c r="N193" s="124">
        <v>58343645.799999997</v>
      </c>
      <c r="O193" s="124">
        <v>58343645.799999997</v>
      </c>
      <c r="P193" s="120">
        <f t="shared" si="87"/>
        <v>0.66792813731372902</v>
      </c>
      <c r="Q193" s="135"/>
      <c r="R193" s="135"/>
      <c r="S193" s="135"/>
    </row>
    <row r="194" spans="1:19" s="134" customFormat="1" ht="124.8" x14ac:dyDescent="0.25">
      <c r="A194" s="150" t="s">
        <v>462</v>
      </c>
      <c r="B194" s="36" t="s">
        <v>222</v>
      </c>
      <c r="C194" s="36" t="s">
        <v>15</v>
      </c>
      <c r="D194" s="36" t="s">
        <v>34</v>
      </c>
      <c r="E194" s="36" t="s">
        <v>32</v>
      </c>
      <c r="F194" s="36" t="s">
        <v>28</v>
      </c>
      <c r="G194" s="36" t="s">
        <v>46</v>
      </c>
      <c r="H194" s="36" t="s">
        <v>463</v>
      </c>
      <c r="I194" s="121" t="s">
        <v>0</v>
      </c>
      <c r="J194" s="122" t="s">
        <v>0</v>
      </c>
      <c r="K194" s="123"/>
      <c r="L194" s="122" t="s">
        <v>0</v>
      </c>
      <c r="M194" s="114">
        <f t="shared" si="83"/>
        <v>340000000</v>
      </c>
      <c r="N194" s="114">
        <f t="shared" si="86"/>
        <v>46863248.539999999</v>
      </c>
      <c r="O194" s="114">
        <f t="shared" si="86"/>
        <v>86541638.590000004</v>
      </c>
      <c r="P194" s="120">
        <f t="shared" si="87"/>
        <v>0.25453423114705881</v>
      </c>
      <c r="Q194" s="133"/>
      <c r="R194" s="133"/>
      <c r="S194" s="133"/>
    </row>
    <row r="195" spans="1:19" s="134" customFormat="1" ht="62.4" x14ac:dyDescent="0.25">
      <c r="A195" s="17" t="s">
        <v>187</v>
      </c>
      <c r="B195" s="36" t="s">
        <v>222</v>
      </c>
      <c r="C195" s="36" t="s">
        <v>15</v>
      </c>
      <c r="D195" s="36" t="s">
        <v>34</v>
      </c>
      <c r="E195" s="36" t="s">
        <v>32</v>
      </c>
      <c r="F195" s="36" t="s">
        <v>28</v>
      </c>
      <c r="G195" s="36" t="s">
        <v>46</v>
      </c>
      <c r="H195" s="36" t="s">
        <v>463</v>
      </c>
      <c r="I195" s="36" t="s">
        <v>182</v>
      </c>
      <c r="J195" s="37" t="s">
        <v>0</v>
      </c>
      <c r="K195" s="38"/>
      <c r="L195" s="37" t="s">
        <v>0</v>
      </c>
      <c r="M195" s="114">
        <f t="shared" si="83"/>
        <v>340000000</v>
      </c>
      <c r="N195" s="114">
        <f t="shared" si="86"/>
        <v>46863248.539999999</v>
      </c>
      <c r="O195" s="114">
        <f t="shared" si="86"/>
        <v>86541638.590000004</v>
      </c>
      <c r="P195" s="120">
        <f t="shared" si="87"/>
        <v>0.25453423114705881</v>
      </c>
      <c r="Q195" s="133"/>
      <c r="R195" s="133"/>
      <c r="S195" s="133"/>
    </row>
    <row r="196" spans="1:19" s="134" customFormat="1" ht="15.6" x14ac:dyDescent="0.25">
      <c r="A196" s="17" t="s">
        <v>156</v>
      </c>
      <c r="B196" s="129" t="s">
        <v>0</v>
      </c>
      <c r="C196" s="129" t="s">
        <v>0</v>
      </c>
      <c r="D196" s="129" t="s">
        <v>0</v>
      </c>
      <c r="E196" s="129" t="s">
        <v>0</v>
      </c>
      <c r="F196" s="129" t="s">
        <v>0</v>
      </c>
      <c r="G196" s="129" t="s">
        <v>0</v>
      </c>
      <c r="H196" s="129" t="s">
        <v>0</v>
      </c>
      <c r="I196" s="129" t="s">
        <v>0</v>
      </c>
      <c r="J196" s="129" t="s">
        <v>0</v>
      </c>
      <c r="K196" s="130"/>
      <c r="L196" s="129" t="s">
        <v>0</v>
      </c>
      <c r="M196" s="114">
        <f t="shared" si="83"/>
        <v>340000000</v>
      </c>
      <c r="N196" s="114">
        <f t="shared" si="86"/>
        <v>46863248.539999999</v>
      </c>
      <c r="O196" s="114">
        <f t="shared" si="86"/>
        <v>86541638.590000004</v>
      </c>
      <c r="P196" s="120">
        <f t="shared" si="87"/>
        <v>0.25453423114705881</v>
      </c>
      <c r="Q196" s="133"/>
      <c r="R196" s="133"/>
      <c r="S196" s="133"/>
    </row>
    <row r="197" spans="1:19" s="134" customFormat="1" ht="31.2" x14ac:dyDescent="0.25">
      <c r="A197" s="26" t="s">
        <v>223</v>
      </c>
      <c r="B197" s="14" t="s">
        <v>222</v>
      </c>
      <c r="C197" s="14" t="s">
        <v>15</v>
      </c>
      <c r="D197" s="14" t="s">
        <v>34</v>
      </c>
      <c r="E197" s="14" t="s">
        <v>32</v>
      </c>
      <c r="F197" s="14" t="s">
        <v>28</v>
      </c>
      <c r="G197" s="14" t="s">
        <v>46</v>
      </c>
      <c r="H197" s="14" t="s">
        <v>463</v>
      </c>
      <c r="I197" s="14" t="s">
        <v>182</v>
      </c>
      <c r="J197" s="15" t="s">
        <v>87</v>
      </c>
      <c r="K197" s="44">
        <v>280</v>
      </c>
      <c r="L197" s="15" t="s">
        <v>54</v>
      </c>
      <c r="M197" s="124">
        <f>310000000+30000000</f>
        <v>340000000</v>
      </c>
      <c r="N197" s="124">
        <v>46863248.539999999</v>
      </c>
      <c r="O197" s="124">
        <v>86541638.590000004</v>
      </c>
      <c r="P197" s="120">
        <f t="shared" si="87"/>
        <v>0.25453423114705881</v>
      </c>
      <c r="Q197" s="133"/>
      <c r="R197" s="133"/>
      <c r="S197" s="133"/>
    </row>
    <row r="198" spans="1:19" s="134" customFormat="1" ht="15.6" x14ac:dyDescent="0.25">
      <c r="A198" s="17" t="s">
        <v>203</v>
      </c>
      <c r="B198" s="36" t="s">
        <v>222</v>
      </c>
      <c r="C198" s="36" t="s">
        <v>15</v>
      </c>
      <c r="D198" s="36" t="s">
        <v>34</v>
      </c>
      <c r="E198" s="36" t="s">
        <v>32</v>
      </c>
      <c r="F198" s="36" t="s">
        <v>28</v>
      </c>
      <c r="G198" s="36" t="s">
        <v>58</v>
      </c>
      <c r="H198" s="36"/>
      <c r="I198" s="36"/>
      <c r="J198" s="37"/>
      <c r="K198" s="38"/>
      <c r="L198" s="37"/>
      <c r="M198" s="114">
        <f>M199</f>
        <v>255000000</v>
      </c>
      <c r="N198" s="114">
        <f t="shared" ref="N198:O199" si="93">N199</f>
        <v>49499908.670000002</v>
      </c>
      <c r="O198" s="114">
        <f t="shared" si="93"/>
        <v>48772018.659999996</v>
      </c>
      <c r="P198" s="120">
        <f t="shared" si="87"/>
        <v>0.19126281827450978</v>
      </c>
      <c r="Q198" s="133"/>
      <c r="R198" s="133"/>
      <c r="S198" s="133"/>
    </row>
    <row r="199" spans="1:19" s="134" customFormat="1" ht="31.2" x14ac:dyDescent="0.25">
      <c r="A199" s="17" t="s">
        <v>196</v>
      </c>
      <c r="B199" s="36" t="s">
        <v>222</v>
      </c>
      <c r="C199" s="36" t="s">
        <v>15</v>
      </c>
      <c r="D199" s="36" t="s">
        <v>34</v>
      </c>
      <c r="E199" s="36" t="s">
        <v>32</v>
      </c>
      <c r="F199" s="36" t="s">
        <v>28</v>
      </c>
      <c r="G199" s="36" t="s">
        <v>58</v>
      </c>
      <c r="H199" s="36" t="s">
        <v>192</v>
      </c>
      <c r="I199" s="36"/>
      <c r="J199" s="37"/>
      <c r="K199" s="38"/>
      <c r="L199" s="37"/>
      <c r="M199" s="114">
        <f>M200</f>
        <v>255000000</v>
      </c>
      <c r="N199" s="114">
        <f t="shared" si="93"/>
        <v>49499908.670000002</v>
      </c>
      <c r="O199" s="114">
        <f t="shared" si="93"/>
        <v>48772018.659999996</v>
      </c>
      <c r="P199" s="120">
        <f t="shared" si="87"/>
        <v>0.19126281827450978</v>
      </c>
      <c r="Q199" s="133"/>
      <c r="R199" s="133"/>
      <c r="S199" s="133"/>
    </row>
    <row r="200" spans="1:19" s="134" customFormat="1" ht="62.4" x14ac:dyDescent="0.25">
      <c r="A200" s="17" t="s">
        <v>187</v>
      </c>
      <c r="B200" s="36" t="s">
        <v>222</v>
      </c>
      <c r="C200" s="36" t="s">
        <v>15</v>
      </c>
      <c r="D200" s="36" t="s">
        <v>34</v>
      </c>
      <c r="E200" s="36" t="s">
        <v>32</v>
      </c>
      <c r="F200" s="36" t="s">
        <v>28</v>
      </c>
      <c r="G200" s="36" t="s">
        <v>58</v>
      </c>
      <c r="H200" s="36" t="s">
        <v>192</v>
      </c>
      <c r="I200" s="36" t="s">
        <v>182</v>
      </c>
      <c r="J200" s="37"/>
      <c r="K200" s="38"/>
      <c r="L200" s="37"/>
      <c r="M200" s="114">
        <f>M201+M203+M205</f>
        <v>255000000</v>
      </c>
      <c r="N200" s="114">
        <f t="shared" ref="N200" si="94">N201+N203+N205</f>
        <v>49499908.670000002</v>
      </c>
      <c r="O200" s="114">
        <f t="shared" ref="O200" si="95">O201+O203+O205</f>
        <v>48772018.659999996</v>
      </c>
      <c r="P200" s="120">
        <f t="shared" si="87"/>
        <v>0.19126281827450978</v>
      </c>
      <c r="Q200" s="133"/>
      <c r="R200" s="133"/>
      <c r="S200" s="133"/>
    </row>
    <row r="201" spans="1:19" s="138" customFormat="1" ht="15.6" x14ac:dyDescent="0.25">
      <c r="A201" s="17" t="s">
        <v>156</v>
      </c>
      <c r="B201" s="36"/>
      <c r="C201" s="36"/>
      <c r="D201" s="36"/>
      <c r="E201" s="36"/>
      <c r="F201" s="36"/>
      <c r="G201" s="36"/>
      <c r="H201" s="36"/>
      <c r="I201" s="36"/>
      <c r="J201" s="37"/>
      <c r="K201" s="38"/>
      <c r="L201" s="37"/>
      <c r="M201" s="114">
        <f>M202</f>
        <v>155000000</v>
      </c>
      <c r="N201" s="114">
        <f t="shared" ref="N201:O201" si="96">N202</f>
        <v>0</v>
      </c>
      <c r="O201" s="114">
        <f t="shared" si="96"/>
        <v>0</v>
      </c>
      <c r="P201" s="120">
        <f t="shared" si="87"/>
        <v>0</v>
      </c>
      <c r="Q201" s="137"/>
      <c r="R201" s="137"/>
      <c r="S201" s="137"/>
    </row>
    <row r="202" spans="1:19" s="136" customFormat="1" ht="46.8" x14ac:dyDescent="0.25">
      <c r="A202" s="26" t="s">
        <v>386</v>
      </c>
      <c r="B202" s="14" t="s">
        <v>222</v>
      </c>
      <c r="C202" s="14" t="s">
        <v>15</v>
      </c>
      <c r="D202" s="14" t="s">
        <v>34</v>
      </c>
      <c r="E202" s="14" t="s">
        <v>32</v>
      </c>
      <c r="F202" s="14" t="s">
        <v>28</v>
      </c>
      <c r="G202" s="14" t="s">
        <v>58</v>
      </c>
      <c r="H202" s="14" t="s">
        <v>192</v>
      </c>
      <c r="I202" s="14" t="s">
        <v>182</v>
      </c>
      <c r="J202" s="15" t="s">
        <v>95</v>
      </c>
      <c r="K202" s="44">
        <v>5276.7</v>
      </c>
      <c r="L202" s="15" t="s">
        <v>48</v>
      </c>
      <c r="M202" s="124">
        <v>155000000</v>
      </c>
      <c r="N202" s="124">
        <v>0</v>
      </c>
      <c r="O202" s="124">
        <v>0</v>
      </c>
      <c r="P202" s="120">
        <f t="shared" si="87"/>
        <v>0</v>
      </c>
      <c r="Q202" s="135"/>
      <c r="R202" s="135"/>
      <c r="S202" s="135"/>
    </row>
    <row r="203" spans="1:19" s="134" customFormat="1" ht="15.6" x14ac:dyDescent="0.25">
      <c r="A203" s="17" t="s">
        <v>320</v>
      </c>
      <c r="B203" s="36"/>
      <c r="C203" s="36"/>
      <c r="D203" s="36"/>
      <c r="E203" s="36"/>
      <c r="F203" s="36"/>
      <c r="G203" s="36"/>
      <c r="H203" s="36"/>
      <c r="I203" s="36"/>
      <c r="J203" s="37"/>
      <c r="K203" s="38"/>
      <c r="L203" s="37"/>
      <c r="M203" s="114">
        <f>M204</f>
        <v>50000000</v>
      </c>
      <c r="N203" s="114">
        <f t="shared" ref="N203:O203" si="97">N204</f>
        <v>49499908.670000002</v>
      </c>
      <c r="O203" s="114">
        <f t="shared" si="97"/>
        <v>48772018.659999996</v>
      </c>
      <c r="P203" s="120">
        <f t="shared" si="87"/>
        <v>0.97544037319999988</v>
      </c>
      <c r="Q203" s="133"/>
      <c r="R203" s="133"/>
      <c r="S203" s="133"/>
    </row>
    <row r="204" spans="1:19" s="136" customFormat="1" ht="46.8" x14ac:dyDescent="0.25">
      <c r="A204" s="26" t="s">
        <v>319</v>
      </c>
      <c r="B204" s="14" t="s">
        <v>222</v>
      </c>
      <c r="C204" s="14" t="s">
        <v>15</v>
      </c>
      <c r="D204" s="14" t="s">
        <v>34</v>
      </c>
      <c r="E204" s="14" t="s">
        <v>32</v>
      </c>
      <c r="F204" s="14" t="s">
        <v>28</v>
      </c>
      <c r="G204" s="14" t="s">
        <v>58</v>
      </c>
      <c r="H204" s="14" t="s">
        <v>192</v>
      </c>
      <c r="I204" s="14" t="s">
        <v>182</v>
      </c>
      <c r="J204" s="15" t="s">
        <v>197</v>
      </c>
      <c r="K204" s="44">
        <v>72</v>
      </c>
      <c r="L204" s="15" t="s">
        <v>54</v>
      </c>
      <c r="M204" s="124">
        <v>50000000</v>
      </c>
      <c r="N204" s="124">
        <v>49499908.670000002</v>
      </c>
      <c r="O204" s="124">
        <v>48772018.659999996</v>
      </c>
      <c r="P204" s="120">
        <f t="shared" si="87"/>
        <v>0.97544037319999988</v>
      </c>
      <c r="Q204" s="135"/>
      <c r="R204" s="135"/>
      <c r="S204" s="135"/>
    </row>
    <row r="205" spans="1:19" s="134" customFormat="1" ht="15.6" x14ac:dyDescent="0.25">
      <c r="A205" s="17" t="s">
        <v>163</v>
      </c>
      <c r="B205" s="36"/>
      <c r="C205" s="36"/>
      <c r="D205" s="36"/>
      <c r="E205" s="36"/>
      <c r="F205" s="36"/>
      <c r="G205" s="36"/>
      <c r="H205" s="36"/>
      <c r="I205" s="36"/>
      <c r="J205" s="37"/>
      <c r="K205" s="38"/>
      <c r="L205" s="37"/>
      <c r="M205" s="114">
        <f>M206</f>
        <v>50000000</v>
      </c>
      <c r="N205" s="114">
        <f t="shared" ref="N205:O205" si="98">N206</f>
        <v>0</v>
      </c>
      <c r="O205" s="114">
        <f t="shared" si="98"/>
        <v>0</v>
      </c>
      <c r="P205" s="120">
        <f t="shared" si="87"/>
        <v>0</v>
      </c>
      <c r="Q205" s="133"/>
      <c r="R205" s="133"/>
      <c r="S205" s="133"/>
    </row>
    <row r="206" spans="1:19" s="136" customFormat="1" ht="46.8" x14ac:dyDescent="0.25">
      <c r="A206" s="26" t="s">
        <v>347</v>
      </c>
      <c r="B206" s="14" t="s">
        <v>222</v>
      </c>
      <c r="C206" s="14" t="s">
        <v>15</v>
      </c>
      <c r="D206" s="14" t="s">
        <v>34</v>
      </c>
      <c r="E206" s="14" t="s">
        <v>32</v>
      </c>
      <c r="F206" s="14" t="s">
        <v>28</v>
      </c>
      <c r="G206" s="14" t="s">
        <v>58</v>
      </c>
      <c r="H206" s="14" t="s">
        <v>192</v>
      </c>
      <c r="I206" s="14" t="s">
        <v>182</v>
      </c>
      <c r="J206" s="15" t="s">
        <v>87</v>
      </c>
      <c r="K206" s="44">
        <v>200</v>
      </c>
      <c r="L206" s="15" t="s">
        <v>54</v>
      </c>
      <c r="M206" s="124">
        <v>50000000</v>
      </c>
      <c r="N206" s="124">
        <v>0</v>
      </c>
      <c r="O206" s="124">
        <v>0</v>
      </c>
      <c r="P206" s="120">
        <f t="shared" si="87"/>
        <v>0</v>
      </c>
      <c r="Q206" s="135"/>
      <c r="R206" s="135"/>
      <c r="S206" s="135"/>
    </row>
    <row r="207" spans="1:19" s="134" customFormat="1" ht="62.4" x14ac:dyDescent="0.25">
      <c r="A207" s="17" t="s">
        <v>96</v>
      </c>
      <c r="B207" s="36" t="s">
        <v>97</v>
      </c>
      <c r="C207" s="36" t="s">
        <v>0</v>
      </c>
      <c r="D207" s="36" t="s">
        <v>0</v>
      </c>
      <c r="E207" s="36" t="s">
        <v>0</v>
      </c>
      <c r="F207" s="36" t="s">
        <v>0</v>
      </c>
      <c r="G207" s="36" t="s">
        <v>0</v>
      </c>
      <c r="H207" s="121" t="s">
        <v>0</v>
      </c>
      <c r="I207" s="121" t="s">
        <v>0</v>
      </c>
      <c r="J207" s="122" t="s">
        <v>0</v>
      </c>
      <c r="K207" s="123"/>
      <c r="L207" s="122" t="s">
        <v>0</v>
      </c>
      <c r="M207" s="114">
        <f>M208+M233</f>
        <v>2996312296.4300003</v>
      </c>
      <c r="N207" s="114">
        <f>N208+N233</f>
        <v>981425076.38999999</v>
      </c>
      <c r="O207" s="114">
        <f>O208+O233</f>
        <v>1247745075.4000001</v>
      </c>
      <c r="P207" s="120">
        <f t="shared" si="87"/>
        <v>0.41642691146935651</v>
      </c>
      <c r="Q207" s="133"/>
      <c r="R207" s="133">
        <f>O207+'Гос. собственность'!O112</f>
        <v>1255161797.0700002</v>
      </c>
      <c r="S207" s="133"/>
    </row>
    <row r="208" spans="1:19" s="134" customFormat="1" ht="31.2" x14ac:dyDescent="0.25">
      <c r="A208" s="17" t="s">
        <v>171</v>
      </c>
      <c r="B208" s="36" t="s">
        <v>97</v>
      </c>
      <c r="C208" s="36" t="s">
        <v>12</v>
      </c>
      <c r="D208" s="36" t="s">
        <v>0</v>
      </c>
      <c r="E208" s="36" t="s">
        <v>0</v>
      </c>
      <c r="F208" s="36" t="s">
        <v>0</v>
      </c>
      <c r="G208" s="36" t="s">
        <v>0</v>
      </c>
      <c r="H208" s="121" t="s">
        <v>0</v>
      </c>
      <c r="I208" s="121" t="s">
        <v>0</v>
      </c>
      <c r="J208" s="122" t="s">
        <v>0</v>
      </c>
      <c r="K208" s="123"/>
      <c r="L208" s="122" t="s">
        <v>0</v>
      </c>
      <c r="M208" s="114">
        <f>M209+M221</f>
        <v>1242832835.02</v>
      </c>
      <c r="N208" s="114">
        <f>N209+N221</f>
        <v>134440654.74000001</v>
      </c>
      <c r="O208" s="114">
        <f>O209+O221</f>
        <v>299025040.12</v>
      </c>
      <c r="P208" s="120">
        <f t="shared" si="87"/>
        <v>0.24059956552015946</v>
      </c>
      <c r="Q208" s="133"/>
      <c r="R208" s="133"/>
      <c r="S208" s="133"/>
    </row>
    <row r="209" spans="1:20" s="134" customFormat="1" ht="31.2" x14ac:dyDescent="0.25">
      <c r="A209" s="17" t="s">
        <v>214</v>
      </c>
      <c r="B209" s="36" t="s">
        <v>97</v>
      </c>
      <c r="C209" s="36" t="s">
        <v>12</v>
      </c>
      <c r="D209" s="36" t="s">
        <v>211</v>
      </c>
      <c r="E209" s="36" t="s">
        <v>0</v>
      </c>
      <c r="F209" s="36" t="s">
        <v>0</v>
      </c>
      <c r="G209" s="36" t="s">
        <v>0</v>
      </c>
      <c r="H209" s="121" t="s">
        <v>0</v>
      </c>
      <c r="I209" s="121" t="s">
        <v>0</v>
      </c>
      <c r="J209" s="122" t="s">
        <v>0</v>
      </c>
      <c r="K209" s="123"/>
      <c r="L209" s="122" t="s">
        <v>0</v>
      </c>
      <c r="M209" s="114">
        <f t="shared" ref="M209:M215" si="99">M210</f>
        <v>636727102.45000005</v>
      </c>
      <c r="N209" s="114">
        <f t="shared" ref="N209:O215" si="100">N210</f>
        <v>134440654.74000001</v>
      </c>
      <c r="O209" s="114">
        <f t="shared" si="100"/>
        <v>134440654.74000001</v>
      </c>
      <c r="P209" s="120">
        <f t="shared" si="87"/>
        <v>0.21114328920930009</v>
      </c>
      <c r="Q209" s="133"/>
      <c r="R209" s="133"/>
      <c r="S209" s="133"/>
    </row>
    <row r="210" spans="1:20" s="134" customFormat="1" ht="31.2" x14ac:dyDescent="0.25">
      <c r="A210" s="17" t="s">
        <v>31</v>
      </c>
      <c r="B210" s="36" t="s">
        <v>97</v>
      </c>
      <c r="C210" s="36" t="s">
        <v>12</v>
      </c>
      <c r="D210" s="36" t="s">
        <v>211</v>
      </c>
      <c r="E210" s="36" t="s">
        <v>32</v>
      </c>
      <c r="F210" s="36" t="s">
        <v>0</v>
      </c>
      <c r="G210" s="36" t="s">
        <v>0</v>
      </c>
      <c r="H210" s="121" t="s">
        <v>0</v>
      </c>
      <c r="I210" s="121" t="s">
        <v>0</v>
      </c>
      <c r="J210" s="122" t="s">
        <v>0</v>
      </c>
      <c r="K210" s="123"/>
      <c r="L210" s="122" t="s">
        <v>0</v>
      </c>
      <c r="M210" s="114">
        <f t="shared" si="99"/>
        <v>636727102.45000005</v>
      </c>
      <c r="N210" s="114">
        <f t="shared" si="100"/>
        <v>134440654.74000001</v>
      </c>
      <c r="O210" s="114">
        <f t="shared" si="100"/>
        <v>134440654.74000001</v>
      </c>
      <c r="P210" s="120">
        <f t="shared" si="87"/>
        <v>0.21114328920930009</v>
      </c>
      <c r="Q210" s="133"/>
      <c r="R210" s="133"/>
      <c r="S210" s="133"/>
    </row>
    <row r="211" spans="1:20" s="134" customFormat="1" ht="15.6" x14ac:dyDescent="0.25">
      <c r="A211" s="24" t="s">
        <v>33</v>
      </c>
      <c r="B211" s="36" t="s">
        <v>97</v>
      </c>
      <c r="C211" s="36" t="s">
        <v>12</v>
      </c>
      <c r="D211" s="36" t="s">
        <v>211</v>
      </c>
      <c r="E211" s="36" t="s">
        <v>32</v>
      </c>
      <c r="F211" s="36" t="s">
        <v>34</v>
      </c>
      <c r="G211" s="36" t="s">
        <v>0</v>
      </c>
      <c r="H211" s="36" t="s">
        <v>0</v>
      </c>
      <c r="I211" s="36" t="s">
        <v>0</v>
      </c>
      <c r="J211" s="37" t="s">
        <v>0</v>
      </c>
      <c r="K211" s="38"/>
      <c r="L211" s="37" t="s">
        <v>0</v>
      </c>
      <c r="M211" s="114">
        <f t="shared" si="99"/>
        <v>636727102.45000005</v>
      </c>
      <c r="N211" s="114">
        <f t="shared" si="100"/>
        <v>134440654.74000001</v>
      </c>
      <c r="O211" s="114">
        <f t="shared" si="100"/>
        <v>134440654.74000001</v>
      </c>
      <c r="P211" s="120">
        <f t="shared" si="87"/>
        <v>0.21114328920930009</v>
      </c>
      <c r="Q211" s="133"/>
      <c r="R211" s="133"/>
      <c r="S211" s="133"/>
    </row>
    <row r="212" spans="1:20" s="134" customFormat="1" ht="15.6" x14ac:dyDescent="0.25">
      <c r="A212" s="24" t="s">
        <v>35</v>
      </c>
      <c r="B212" s="36" t="s">
        <v>97</v>
      </c>
      <c r="C212" s="36" t="s">
        <v>12</v>
      </c>
      <c r="D212" s="36" t="s">
        <v>211</v>
      </c>
      <c r="E212" s="36" t="s">
        <v>32</v>
      </c>
      <c r="F212" s="36" t="s">
        <v>34</v>
      </c>
      <c r="G212" s="36" t="s">
        <v>36</v>
      </c>
      <c r="H212" s="36" t="s">
        <v>0</v>
      </c>
      <c r="I212" s="36" t="s">
        <v>0</v>
      </c>
      <c r="J212" s="37" t="s">
        <v>0</v>
      </c>
      <c r="K212" s="38"/>
      <c r="L212" s="37" t="s">
        <v>0</v>
      </c>
      <c r="M212" s="114">
        <f>M213+M217</f>
        <v>636727102.45000005</v>
      </c>
      <c r="N212" s="114">
        <f t="shared" ref="N212" si="101">N213+N217</f>
        <v>134440654.74000001</v>
      </c>
      <c r="O212" s="114">
        <f t="shared" ref="O212" si="102">O213+O217</f>
        <v>134440654.74000001</v>
      </c>
      <c r="P212" s="120">
        <f t="shared" si="87"/>
        <v>0.21114328920930009</v>
      </c>
      <c r="Q212" s="133"/>
      <c r="R212" s="133"/>
      <c r="S212" s="133"/>
    </row>
    <row r="213" spans="1:20" s="134" customFormat="1" ht="46.8" x14ac:dyDescent="0.25">
      <c r="A213" s="17" t="s">
        <v>213</v>
      </c>
      <c r="B213" s="36" t="s">
        <v>97</v>
      </c>
      <c r="C213" s="36" t="s">
        <v>12</v>
      </c>
      <c r="D213" s="36" t="s">
        <v>211</v>
      </c>
      <c r="E213" s="36" t="s">
        <v>32</v>
      </c>
      <c r="F213" s="36" t="s">
        <v>34</v>
      </c>
      <c r="G213" s="36" t="s">
        <v>36</v>
      </c>
      <c r="H213" s="36" t="s">
        <v>210</v>
      </c>
      <c r="I213" s="121" t="s">
        <v>0</v>
      </c>
      <c r="J213" s="122" t="s">
        <v>0</v>
      </c>
      <c r="K213" s="123"/>
      <c r="L213" s="122" t="s">
        <v>0</v>
      </c>
      <c r="M213" s="114">
        <f t="shared" si="99"/>
        <v>393252702.44999999</v>
      </c>
      <c r="N213" s="114">
        <f t="shared" si="100"/>
        <v>134440654.74000001</v>
      </c>
      <c r="O213" s="114">
        <f t="shared" si="100"/>
        <v>134440654.74000001</v>
      </c>
      <c r="P213" s="120">
        <f t="shared" si="87"/>
        <v>0.34186835564618512</v>
      </c>
      <c r="Q213" s="133"/>
      <c r="R213" s="133"/>
      <c r="S213" s="133"/>
    </row>
    <row r="214" spans="1:20" s="134" customFormat="1" ht="62.4" x14ac:dyDescent="0.25">
      <c r="A214" s="17" t="s">
        <v>187</v>
      </c>
      <c r="B214" s="36" t="s">
        <v>97</v>
      </c>
      <c r="C214" s="36" t="s">
        <v>12</v>
      </c>
      <c r="D214" s="36" t="s">
        <v>211</v>
      </c>
      <c r="E214" s="36" t="s">
        <v>32</v>
      </c>
      <c r="F214" s="36" t="s">
        <v>34</v>
      </c>
      <c r="G214" s="36" t="s">
        <v>36</v>
      </c>
      <c r="H214" s="36" t="s">
        <v>210</v>
      </c>
      <c r="I214" s="36" t="s">
        <v>182</v>
      </c>
      <c r="J214" s="37" t="s">
        <v>0</v>
      </c>
      <c r="K214" s="38"/>
      <c r="L214" s="37" t="s">
        <v>0</v>
      </c>
      <c r="M214" s="114">
        <f t="shared" si="99"/>
        <v>393252702.44999999</v>
      </c>
      <c r="N214" s="114">
        <f t="shared" si="100"/>
        <v>134440654.74000001</v>
      </c>
      <c r="O214" s="114">
        <f t="shared" si="100"/>
        <v>134440654.74000001</v>
      </c>
      <c r="P214" s="120">
        <f t="shared" si="87"/>
        <v>0.34186835564618512</v>
      </c>
      <c r="Q214" s="133"/>
      <c r="R214" s="133"/>
      <c r="S214" s="133"/>
    </row>
    <row r="215" spans="1:20" s="134" customFormat="1" ht="15.6" x14ac:dyDescent="0.25">
      <c r="A215" s="17" t="s">
        <v>156</v>
      </c>
      <c r="B215" s="129" t="s">
        <v>0</v>
      </c>
      <c r="C215" s="129" t="s">
        <v>0</v>
      </c>
      <c r="D215" s="129" t="s">
        <v>0</v>
      </c>
      <c r="E215" s="129" t="s">
        <v>0</v>
      </c>
      <c r="F215" s="129" t="s">
        <v>0</v>
      </c>
      <c r="G215" s="129" t="s">
        <v>0</v>
      </c>
      <c r="H215" s="129" t="s">
        <v>0</v>
      </c>
      <c r="I215" s="129" t="s">
        <v>0</v>
      </c>
      <c r="J215" s="129" t="s">
        <v>0</v>
      </c>
      <c r="K215" s="130"/>
      <c r="L215" s="129" t="s">
        <v>0</v>
      </c>
      <c r="M215" s="114">
        <f t="shared" si="99"/>
        <v>393252702.44999999</v>
      </c>
      <c r="N215" s="114">
        <f t="shared" si="100"/>
        <v>134440654.74000001</v>
      </c>
      <c r="O215" s="114">
        <f t="shared" si="100"/>
        <v>134440654.74000001</v>
      </c>
      <c r="P215" s="120">
        <f t="shared" si="87"/>
        <v>0.34186835564618512</v>
      </c>
      <c r="Q215" s="133"/>
      <c r="R215" s="133"/>
      <c r="S215" s="133"/>
    </row>
    <row r="216" spans="1:20" s="134" customFormat="1" ht="31.2" x14ac:dyDescent="0.25">
      <c r="A216" s="26" t="s">
        <v>212</v>
      </c>
      <c r="B216" s="14" t="s">
        <v>97</v>
      </c>
      <c r="C216" s="14" t="s">
        <v>12</v>
      </c>
      <c r="D216" s="14" t="s">
        <v>211</v>
      </c>
      <c r="E216" s="14" t="s">
        <v>32</v>
      </c>
      <c r="F216" s="14" t="s">
        <v>34</v>
      </c>
      <c r="G216" s="14" t="s">
        <v>36</v>
      </c>
      <c r="H216" s="14" t="s">
        <v>210</v>
      </c>
      <c r="I216" s="14" t="s">
        <v>182</v>
      </c>
      <c r="J216" s="15" t="s">
        <v>109</v>
      </c>
      <c r="K216" s="44">
        <v>2.02</v>
      </c>
      <c r="L216" s="15" t="s">
        <v>48</v>
      </c>
      <c r="M216" s="124">
        <f>328604770+64647932.45</f>
        <v>393252702.44999999</v>
      </c>
      <c r="N216" s="124">
        <v>134440654.74000001</v>
      </c>
      <c r="O216" s="124">
        <v>134440654.74000001</v>
      </c>
      <c r="P216" s="120">
        <f t="shared" si="87"/>
        <v>0.34186835564618512</v>
      </c>
      <c r="Q216" s="133">
        <f>M216+M220</f>
        <v>636727102.45000005</v>
      </c>
      <c r="R216" s="133">
        <f t="shared" ref="R216:T216" si="103">N216+N220</f>
        <v>134440654.74000001</v>
      </c>
      <c r="S216" s="133">
        <f t="shared" si="103"/>
        <v>134440654.74000001</v>
      </c>
      <c r="T216" s="133">
        <f t="shared" si="103"/>
        <v>0.34186835564618512</v>
      </c>
    </row>
    <row r="217" spans="1:20" s="138" customFormat="1" ht="140.4" x14ac:dyDescent="0.25">
      <c r="A217" s="150" t="s">
        <v>468</v>
      </c>
      <c r="B217" s="36" t="s">
        <v>97</v>
      </c>
      <c r="C217" s="36" t="s">
        <v>12</v>
      </c>
      <c r="D217" s="36" t="s">
        <v>211</v>
      </c>
      <c r="E217" s="36" t="s">
        <v>32</v>
      </c>
      <c r="F217" s="36" t="s">
        <v>34</v>
      </c>
      <c r="G217" s="36" t="s">
        <v>36</v>
      </c>
      <c r="H217" s="151" t="s">
        <v>469</v>
      </c>
      <c r="I217" s="36"/>
      <c r="J217" s="37"/>
      <c r="K217" s="38"/>
      <c r="L217" s="37"/>
      <c r="M217" s="114">
        <f>M218</f>
        <v>243474400</v>
      </c>
      <c r="N217" s="114">
        <f t="shared" ref="N217:O217" si="104">N218</f>
        <v>0</v>
      </c>
      <c r="O217" s="114">
        <f t="shared" si="104"/>
        <v>0</v>
      </c>
      <c r="P217" s="120">
        <f t="shared" si="87"/>
        <v>0</v>
      </c>
      <c r="Q217" s="137"/>
      <c r="R217" s="137"/>
      <c r="S217" s="137"/>
    </row>
    <row r="218" spans="1:20" s="138" customFormat="1" ht="62.4" x14ac:dyDescent="0.25">
      <c r="A218" s="17" t="s">
        <v>187</v>
      </c>
      <c r="B218" s="36" t="s">
        <v>97</v>
      </c>
      <c r="C218" s="36" t="s">
        <v>12</v>
      </c>
      <c r="D218" s="36" t="s">
        <v>211</v>
      </c>
      <c r="E218" s="36" t="s">
        <v>32</v>
      </c>
      <c r="F218" s="36" t="s">
        <v>34</v>
      </c>
      <c r="G218" s="36" t="s">
        <v>36</v>
      </c>
      <c r="H218" s="151" t="s">
        <v>469</v>
      </c>
      <c r="I218" s="36" t="s">
        <v>182</v>
      </c>
      <c r="J218" s="37"/>
      <c r="K218" s="38"/>
      <c r="L218" s="37"/>
      <c r="M218" s="114">
        <f>M219</f>
        <v>243474400</v>
      </c>
      <c r="N218" s="114">
        <f t="shared" ref="N218:O218" si="105">N219</f>
        <v>0</v>
      </c>
      <c r="O218" s="114">
        <f t="shared" si="105"/>
        <v>0</v>
      </c>
      <c r="P218" s="120">
        <f t="shared" si="87"/>
        <v>0</v>
      </c>
      <c r="Q218" s="137"/>
      <c r="R218" s="137"/>
      <c r="S218" s="137"/>
    </row>
    <row r="219" spans="1:20" s="138" customFormat="1" ht="15.6" x14ac:dyDescent="0.25">
      <c r="A219" s="17" t="s">
        <v>156</v>
      </c>
      <c r="B219" s="36"/>
      <c r="C219" s="36"/>
      <c r="D219" s="36"/>
      <c r="E219" s="36"/>
      <c r="F219" s="36"/>
      <c r="G219" s="36"/>
      <c r="H219" s="36"/>
      <c r="I219" s="36"/>
      <c r="J219" s="37"/>
      <c r="K219" s="38"/>
      <c r="L219" s="37"/>
      <c r="M219" s="114">
        <f>M220</f>
        <v>243474400</v>
      </c>
      <c r="N219" s="114">
        <f t="shared" ref="N219:O219" si="106">N220</f>
        <v>0</v>
      </c>
      <c r="O219" s="114">
        <f t="shared" si="106"/>
        <v>0</v>
      </c>
      <c r="P219" s="120">
        <f t="shared" si="87"/>
        <v>0</v>
      </c>
      <c r="Q219" s="137"/>
      <c r="R219" s="137"/>
      <c r="S219" s="137"/>
    </row>
    <row r="220" spans="1:20" s="134" customFormat="1" ht="31.2" x14ac:dyDescent="0.25">
      <c r="A220" s="26" t="s">
        <v>470</v>
      </c>
      <c r="B220" s="14" t="s">
        <v>97</v>
      </c>
      <c r="C220" s="14" t="s">
        <v>12</v>
      </c>
      <c r="D220" s="14" t="s">
        <v>211</v>
      </c>
      <c r="E220" s="14" t="s">
        <v>32</v>
      </c>
      <c r="F220" s="14" t="s">
        <v>34</v>
      </c>
      <c r="G220" s="14" t="s">
        <v>36</v>
      </c>
      <c r="H220" s="14" t="s">
        <v>469</v>
      </c>
      <c r="I220" s="14" t="s">
        <v>182</v>
      </c>
      <c r="J220" s="15" t="s">
        <v>109</v>
      </c>
      <c r="K220" s="44">
        <v>2.02</v>
      </c>
      <c r="L220" s="15" t="s">
        <v>48</v>
      </c>
      <c r="M220" s="124">
        <v>243474400</v>
      </c>
      <c r="N220" s="124">
        <v>0</v>
      </c>
      <c r="O220" s="124">
        <v>0</v>
      </c>
      <c r="P220" s="120">
        <f t="shared" si="87"/>
        <v>0</v>
      </c>
      <c r="Q220" s="133"/>
      <c r="R220" s="133"/>
      <c r="S220" s="133"/>
    </row>
    <row r="221" spans="1:20" s="138" customFormat="1" ht="31.2" x14ac:dyDescent="0.25">
      <c r="A221" s="17" t="s">
        <v>332</v>
      </c>
      <c r="B221" s="36" t="s">
        <v>97</v>
      </c>
      <c r="C221" s="36" t="s">
        <v>12</v>
      </c>
      <c r="D221" s="36" t="s">
        <v>333</v>
      </c>
      <c r="E221" s="36" t="s">
        <v>0</v>
      </c>
      <c r="F221" s="36" t="s">
        <v>0</v>
      </c>
      <c r="G221" s="36" t="s">
        <v>0</v>
      </c>
      <c r="H221" s="36"/>
      <c r="I221" s="36"/>
      <c r="J221" s="37"/>
      <c r="K221" s="38"/>
      <c r="L221" s="37"/>
      <c r="M221" s="114">
        <f>M222</f>
        <v>606105732.56999993</v>
      </c>
      <c r="N221" s="114">
        <f t="shared" ref="N221:P231" si="107">N222</f>
        <v>0</v>
      </c>
      <c r="O221" s="114">
        <f t="shared" si="107"/>
        <v>164584385.38</v>
      </c>
      <c r="P221" s="120">
        <f t="shared" si="87"/>
        <v>0.27154401705150005</v>
      </c>
      <c r="Q221" s="137"/>
      <c r="R221" s="137"/>
      <c r="S221" s="137"/>
    </row>
    <row r="222" spans="1:20" s="138" customFormat="1" ht="31.2" x14ac:dyDescent="0.25">
      <c r="A222" s="17" t="s">
        <v>31</v>
      </c>
      <c r="B222" s="36" t="s">
        <v>97</v>
      </c>
      <c r="C222" s="36" t="s">
        <v>12</v>
      </c>
      <c r="D222" s="36" t="s">
        <v>333</v>
      </c>
      <c r="E222" s="36" t="s">
        <v>32</v>
      </c>
      <c r="F222" s="36" t="s">
        <v>0</v>
      </c>
      <c r="G222" s="36" t="s">
        <v>0</v>
      </c>
      <c r="H222" s="36"/>
      <c r="I222" s="36"/>
      <c r="J222" s="37"/>
      <c r="K222" s="38"/>
      <c r="L222" s="37"/>
      <c r="M222" s="114">
        <f>M223</f>
        <v>606105732.56999993</v>
      </c>
      <c r="N222" s="114">
        <f t="shared" si="107"/>
        <v>0</v>
      </c>
      <c r="O222" s="114">
        <f t="shared" si="107"/>
        <v>164584385.38</v>
      </c>
      <c r="P222" s="120">
        <f t="shared" si="87"/>
        <v>0.27154401705150005</v>
      </c>
      <c r="Q222" s="137"/>
      <c r="R222" s="137"/>
      <c r="S222" s="137"/>
    </row>
    <row r="223" spans="1:20" s="138" customFormat="1" ht="15.6" x14ac:dyDescent="0.25">
      <c r="A223" s="17" t="s">
        <v>33</v>
      </c>
      <c r="B223" s="36" t="s">
        <v>97</v>
      </c>
      <c r="C223" s="36" t="s">
        <v>12</v>
      </c>
      <c r="D223" s="36" t="s">
        <v>333</v>
      </c>
      <c r="E223" s="36" t="s">
        <v>32</v>
      </c>
      <c r="F223" s="36" t="s">
        <v>34</v>
      </c>
      <c r="G223" s="36" t="s">
        <v>0</v>
      </c>
      <c r="H223" s="36"/>
      <c r="I223" s="36"/>
      <c r="J223" s="37"/>
      <c r="K223" s="38"/>
      <c r="L223" s="37"/>
      <c r="M223" s="114">
        <f>M224</f>
        <v>606105732.56999993</v>
      </c>
      <c r="N223" s="114">
        <f t="shared" si="107"/>
        <v>0</v>
      </c>
      <c r="O223" s="114">
        <f t="shared" si="107"/>
        <v>164584385.38</v>
      </c>
      <c r="P223" s="120">
        <f t="shared" si="87"/>
        <v>0.27154401705150005</v>
      </c>
      <c r="Q223" s="137"/>
      <c r="R223" s="137"/>
      <c r="S223" s="137"/>
    </row>
    <row r="224" spans="1:20" s="138" customFormat="1" ht="15.6" x14ac:dyDescent="0.25">
      <c r="A224" s="17" t="s">
        <v>35</v>
      </c>
      <c r="B224" s="36" t="s">
        <v>97</v>
      </c>
      <c r="C224" s="36" t="s">
        <v>12</v>
      </c>
      <c r="D224" s="36" t="s">
        <v>333</v>
      </c>
      <c r="E224" s="36" t="s">
        <v>32</v>
      </c>
      <c r="F224" s="36" t="s">
        <v>34</v>
      </c>
      <c r="G224" s="36" t="s">
        <v>36</v>
      </c>
      <c r="H224" s="36"/>
      <c r="I224" s="36"/>
      <c r="J224" s="37"/>
      <c r="K224" s="38"/>
      <c r="L224" s="37"/>
      <c r="M224" s="114">
        <f>M225+M229</f>
        <v>606105732.56999993</v>
      </c>
      <c r="N224" s="114">
        <f t="shared" ref="N224" si="108">N225+N229</f>
        <v>0</v>
      </c>
      <c r="O224" s="114">
        <f t="shared" ref="O224" si="109">O225+O229</f>
        <v>164584385.38</v>
      </c>
      <c r="P224" s="120">
        <f t="shared" si="87"/>
        <v>0.27154401705150005</v>
      </c>
      <c r="Q224" s="137"/>
      <c r="R224" s="137"/>
      <c r="S224" s="137"/>
    </row>
    <row r="225" spans="1:19" s="138" customFormat="1" ht="62.4" x14ac:dyDescent="0.25">
      <c r="A225" s="17" t="s">
        <v>389</v>
      </c>
      <c r="B225" s="36" t="s">
        <v>97</v>
      </c>
      <c r="C225" s="36" t="s">
        <v>12</v>
      </c>
      <c r="D225" s="36" t="s">
        <v>333</v>
      </c>
      <c r="E225" s="36" t="s">
        <v>32</v>
      </c>
      <c r="F225" s="36" t="s">
        <v>34</v>
      </c>
      <c r="G225" s="36" t="s">
        <v>36</v>
      </c>
      <c r="H225" s="36" t="s">
        <v>387</v>
      </c>
      <c r="I225" s="36"/>
      <c r="J225" s="37"/>
      <c r="K225" s="38"/>
      <c r="L225" s="37"/>
      <c r="M225" s="114">
        <f>M226</f>
        <v>26007349.760000002</v>
      </c>
      <c r="N225" s="114">
        <f t="shared" ref="N225:O227" si="110">N226</f>
        <v>0</v>
      </c>
      <c r="O225" s="114">
        <f t="shared" si="110"/>
        <v>0</v>
      </c>
      <c r="P225" s="120">
        <f t="shared" si="87"/>
        <v>0</v>
      </c>
      <c r="Q225" s="137"/>
      <c r="R225" s="137"/>
      <c r="S225" s="137"/>
    </row>
    <row r="226" spans="1:19" s="138" customFormat="1" ht="15.6" x14ac:dyDescent="0.25">
      <c r="A226" s="17" t="s">
        <v>390</v>
      </c>
      <c r="B226" s="36" t="s">
        <v>97</v>
      </c>
      <c r="C226" s="36" t="s">
        <v>12</v>
      </c>
      <c r="D226" s="36" t="s">
        <v>333</v>
      </c>
      <c r="E226" s="36" t="s">
        <v>32</v>
      </c>
      <c r="F226" s="36" t="s">
        <v>34</v>
      </c>
      <c r="G226" s="36" t="s">
        <v>36</v>
      </c>
      <c r="H226" s="36" t="s">
        <v>387</v>
      </c>
      <c r="I226" s="36" t="s">
        <v>388</v>
      </c>
      <c r="J226" s="37"/>
      <c r="K226" s="38"/>
      <c r="L226" s="37"/>
      <c r="M226" s="114">
        <f>M227</f>
        <v>26007349.760000002</v>
      </c>
      <c r="N226" s="114">
        <f t="shared" si="110"/>
        <v>0</v>
      </c>
      <c r="O226" s="114">
        <f t="shared" si="110"/>
        <v>0</v>
      </c>
      <c r="P226" s="120">
        <f t="shared" si="87"/>
        <v>0</v>
      </c>
      <c r="Q226" s="137"/>
      <c r="R226" s="137"/>
      <c r="S226" s="137"/>
    </row>
    <row r="227" spans="1:19" s="138" customFormat="1" ht="15.6" x14ac:dyDescent="0.25">
      <c r="A227" s="17" t="s">
        <v>156</v>
      </c>
      <c r="B227" s="36"/>
      <c r="C227" s="36"/>
      <c r="D227" s="36"/>
      <c r="E227" s="36"/>
      <c r="F227" s="36"/>
      <c r="G227" s="36"/>
      <c r="H227" s="36"/>
      <c r="I227" s="36"/>
      <c r="J227" s="37"/>
      <c r="K227" s="38"/>
      <c r="L227" s="37"/>
      <c r="M227" s="114">
        <f>M228</f>
        <v>26007349.760000002</v>
      </c>
      <c r="N227" s="114">
        <f t="shared" si="110"/>
        <v>0</v>
      </c>
      <c r="O227" s="114">
        <f t="shared" si="110"/>
        <v>0</v>
      </c>
      <c r="P227" s="120">
        <f t="shared" si="87"/>
        <v>0</v>
      </c>
      <c r="Q227" s="137"/>
      <c r="R227" s="137"/>
      <c r="S227" s="137"/>
    </row>
    <row r="228" spans="1:19" s="136" customFormat="1" ht="46.8" x14ac:dyDescent="0.25">
      <c r="A228" s="26" t="s">
        <v>391</v>
      </c>
      <c r="B228" s="14" t="s">
        <v>97</v>
      </c>
      <c r="C228" s="14" t="s">
        <v>12</v>
      </c>
      <c r="D228" s="14" t="s">
        <v>333</v>
      </c>
      <c r="E228" s="14" t="s">
        <v>32</v>
      </c>
      <c r="F228" s="14" t="s">
        <v>34</v>
      </c>
      <c r="G228" s="14" t="s">
        <v>36</v>
      </c>
      <c r="H228" s="14" t="s">
        <v>387</v>
      </c>
      <c r="I228" s="14" t="s">
        <v>388</v>
      </c>
      <c r="J228" s="15" t="s">
        <v>109</v>
      </c>
      <c r="K228" s="71">
        <v>0.59399999999999997</v>
      </c>
      <c r="L228" s="15" t="s">
        <v>54</v>
      </c>
      <c r="M228" s="124">
        <v>26007349.760000002</v>
      </c>
      <c r="N228" s="124">
        <v>0</v>
      </c>
      <c r="O228" s="124">
        <v>0</v>
      </c>
      <c r="P228" s="120">
        <f t="shared" si="87"/>
        <v>0</v>
      </c>
      <c r="Q228" s="135"/>
      <c r="R228" s="135"/>
      <c r="S228" s="135"/>
    </row>
    <row r="229" spans="1:19" s="138" customFormat="1" ht="78" x14ac:dyDescent="0.25">
      <c r="A229" s="17" t="s">
        <v>335</v>
      </c>
      <c r="B229" s="36" t="s">
        <v>97</v>
      </c>
      <c r="C229" s="36" t="s">
        <v>12</v>
      </c>
      <c r="D229" s="36" t="s">
        <v>333</v>
      </c>
      <c r="E229" s="36" t="s">
        <v>32</v>
      </c>
      <c r="F229" s="36" t="s">
        <v>34</v>
      </c>
      <c r="G229" s="36" t="s">
        <v>36</v>
      </c>
      <c r="H229" s="36" t="s">
        <v>334</v>
      </c>
      <c r="I229" s="36"/>
      <c r="J229" s="37"/>
      <c r="K229" s="38"/>
      <c r="L229" s="37"/>
      <c r="M229" s="114">
        <f>M230</f>
        <v>580098382.80999994</v>
      </c>
      <c r="N229" s="114">
        <f t="shared" si="107"/>
        <v>0</v>
      </c>
      <c r="O229" s="114">
        <f t="shared" si="107"/>
        <v>164584385.38</v>
      </c>
      <c r="P229" s="120">
        <f t="shared" si="87"/>
        <v>0.28371805586278703</v>
      </c>
      <c r="Q229" s="137"/>
      <c r="R229" s="137"/>
      <c r="S229" s="137"/>
    </row>
    <row r="230" spans="1:19" s="138" customFormat="1" ht="62.4" x14ac:dyDescent="0.25">
      <c r="A230" s="17" t="s">
        <v>187</v>
      </c>
      <c r="B230" s="36" t="s">
        <v>97</v>
      </c>
      <c r="C230" s="36" t="s">
        <v>12</v>
      </c>
      <c r="D230" s="36" t="s">
        <v>333</v>
      </c>
      <c r="E230" s="36" t="s">
        <v>32</v>
      </c>
      <c r="F230" s="36" t="s">
        <v>34</v>
      </c>
      <c r="G230" s="36" t="s">
        <v>36</v>
      </c>
      <c r="H230" s="36" t="s">
        <v>334</v>
      </c>
      <c r="I230" s="36" t="s">
        <v>182</v>
      </c>
      <c r="J230" s="37"/>
      <c r="K230" s="38"/>
      <c r="L230" s="37"/>
      <c r="M230" s="114">
        <f>M231</f>
        <v>580098382.80999994</v>
      </c>
      <c r="N230" s="114">
        <f t="shared" si="107"/>
        <v>0</v>
      </c>
      <c r="O230" s="114">
        <f t="shared" si="107"/>
        <v>164584385.38</v>
      </c>
      <c r="P230" s="114">
        <f t="shared" si="107"/>
        <v>0.28371805586278703</v>
      </c>
      <c r="Q230" s="137"/>
      <c r="R230" s="137"/>
      <c r="S230" s="137"/>
    </row>
    <row r="231" spans="1:19" s="138" customFormat="1" ht="15.6" x14ac:dyDescent="0.25">
      <c r="A231" s="17" t="s">
        <v>289</v>
      </c>
      <c r="B231" s="36"/>
      <c r="C231" s="36"/>
      <c r="D231" s="36"/>
      <c r="E231" s="36"/>
      <c r="F231" s="36"/>
      <c r="G231" s="36"/>
      <c r="H231" s="36"/>
      <c r="I231" s="36"/>
      <c r="J231" s="37"/>
      <c r="K231" s="38"/>
      <c r="L231" s="37"/>
      <c r="M231" s="114">
        <f>M232</f>
        <v>580098382.80999994</v>
      </c>
      <c r="N231" s="114">
        <f t="shared" si="107"/>
        <v>0</v>
      </c>
      <c r="O231" s="114">
        <f t="shared" si="107"/>
        <v>164584385.38</v>
      </c>
      <c r="P231" s="120">
        <f t="shared" si="87"/>
        <v>0.28371805586278703</v>
      </c>
      <c r="Q231" s="137"/>
      <c r="R231" s="137"/>
      <c r="S231" s="137"/>
    </row>
    <row r="232" spans="1:19" s="134" customFormat="1" ht="46.8" x14ac:dyDescent="0.25">
      <c r="A232" s="26" t="s">
        <v>346</v>
      </c>
      <c r="B232" s="14" t="s">
        <v>97</v>
      </c>
      <c r="C232" s="14" t="s">
        <v>12</v>
      </c>
      <c r="D232" s="14" t="s">
        <v>333</v>
      </c>
      <c r="E232" s="14" t="s">
        <v>32</v>
      </c>
      <c r="F232" s="14" t="s">
        <v>34</v>
      </c>
      <c r="G232" s="14" t="s">
        <v>36</v>
      </c>
      <c r="H232" s="14" t="s">
        <v>334</v>
      </c>
      <c r="I232" s="14" t="s">
        <v>182</v>
      </c>
      <c r="J232" s="15" t="s">
        <v>109</v>
      </c>
      <c r="K232" s="152">
        <v>0.81940000000000002</v>
      </c>
      <c r="L232" s="15" t="s">
        <v>54</v>
      </c>
      <c r="M232" s="124">
        <f>470574967+29523415.81+80000000</f>
        <v>580098382.80999994</v>
      </c>
      <c r="N232" s="124">
        <v>0</v>
      </c>
      <c r="O232" s="124">
        <v>164584385.38</v>
      </c>
      <c r="P232" s="120">
        <f t="shared" si="87"/>
        <v>0.28371805586278703</v>
      </c>
      <c r="Q232" s="133"/>
      <c r="R232" s="133"/>
      <c r="S232" s="133"/>
    </row>
    <row r="233" spans="1:19" ht="31.2" x14ac:dyDescent="0.25">
      <c r="A233" s="17" t="s">
        <v>170</v>
      </c>
      <c r="B233" s="36" t="s">
        <v>97</v>
      </c>
      <c r="C233" s="36" t="s">
        <v>15</v>
      </c>
      <c r="D233" s="36" t="s">
        <v>0</v>
      </c>
      <c r="E233" s="36" t="s">
        <v>0</v>
      </c>
      <c r="F233" s="36" t="s">
        <v>0</v>
      </c>
      <c r="G233" s="36" t="s">
        <v>0</v>
      </c>
      <c r="H233" s="121" t="s">
        <v>0</v>
      </c>
      <c r="I233" s="121" t="s">
        <v>0</v>
      </c>
      <c r="J233" s="122" t="s">
        <v>0</v>
      </c>
      <c r="K233" s="123"/>
      <c r="L233" s="122" t="s">
        <v>0</v>
      </c>
      <c r="M233" s="114">
        <f>M234+M242+M260+M281</f>
        <v>1753479461.4100001</v>
      </c>
      <c r="N233" s="114">
        <f>N234+N242+N260+N281</f>
        <v>846984421.64999998</v>
      </c>
      <c r="O233" s="114">
        <f>O234+O242+O260+O281</f>
        <v>948720035.27999997</v>
      </c>
      <c r="P233" s="120">
        <f t="shared" si="87"/>
        <v>0.54104998442189878</v>
      </c>
    </row>
    <row r="234" spans="1:19" s="134" customFormat="1" ht="46.8" x14ac:dyDescent="0.25">
      <c r="A234" s="17" t="s">
        <v>221</v>
      </c>
      <c r="B234" s="36" t="s">
        <v>97</v>
      </c>
      <c r="C234" s="36" t="s">
        <v>15</v>
      </c>
      <c r="D234" s="36" t="s">
        <v>185</v>
      </c>
      <c r="E234" s="36" t="s">
        <v>0</v>
      </c>
      <c r="F234" s="36" t="s">
        <v>0</v>
      </c>
      <c r="G234" s="36" t="s">
        <v>0</v>
      </c>
      <c r="H234" s="121" t="s">
        <v>0</v>
      </c>
      <c r="I234" s="121" t="s">
        <v>0</v>
      </c>
      <c r="J234" s="122" t="s">
        <v>0</v>
      </c>
      <c r="K234" s="123"/>
      <c r="L234" s="122" t="s">
        <v>0</v>
      </c>
      <c r="M234" s="114">
        <f t="shared" ref="M234:M240" si="111">M235</f>
        <v>9215519.6500000004</v>
      </c>
      <c r="N234" s="114">
        <f t="shared" ref="N234:O240" si="112">N235</f>
        <v>7715965.9199999999</v>
      </c>
      <c r="O234" s="114">
        <f t="shared" si="112"/>
        <v>7715965.9199999999</v>
      </c>
      <c r="P234" s="120">
        <f t="shared" si="87"/>
        <v>0.83727952552301266</v>
      </c>
      <c r="Q234" s="133"/>
      <c r="R234" s="133"/>
      <c r="S234" s="133"/>
    </row>
    <row r="235" spans="1:19" s="134" customFormat="1" ht="31.2" x14ac:dyDescent="0.25">
      <c r="A235" s="17" t="s">
        <v>31</v>
      </c>
      <c r="B235" s="36" t="s">
        <v>97</v>
      </c>
      <c r="C235" s="36" t="s">
        <v>15</v>
      </c>
      <c r="D235" s="36" t="s">
        <v>185</v>
      </c>
      <c r="E235" s="36" t="s">
        <v>32</v>
      </c>
      <c r="F235" s="36" t="s">
        <v>0</v>
      </c>
      <c r="G235" s="36" t="s">
        <v>0</v>
      </c>
      <c r="H235" s="121" t="s">
        <v>0</v>
      </c>
      <c r="I235" s="121" t="s">
        <v>0</v>
      </c>
      <c r="J235" s="122" t="s">
        <v>0</v>
      </c>
      <c r="K235" s="123"/>
      <c r="L235" s="122" t="s">
        <v>0</v>
      </c>
      <c r="M235" s="114">
        <f t="shared" si="111"/>
        <v>9215519.6500000004</v>
      </c>
      <c r="N235" s="114">
        <f t="shared" si="112"/>
        <v>7715965.9199999999</v>
      </c>
      <c r="O235" s="114">
        <f t="shared" si="112"/>
        <v>7715965.9199999999</v>
      </c>
      <c r="P235" s="120">
        <f t="shared" si="87"/>
        <v>0.83727952552301266</v>
      </c>
      <c r="Q235" s="133"/>
      <c r="R235" s="133"/>
      <c r="S235" s="133"/>
    </row>
    <row r="236" spans="1:19" s="134" customFormat="1" ht="15.6" x14ac:dyDescent="0.25">
      <c r="A236" s="24" t="s">
        <v>100</v>
      </c>
      <c r="B236" s="36" t="s">
        <v>97</v>
      </c>
      <c r="C236" s="36" t="s">
        <v>15</v>
      </c>
      <c r="D236" s="36" t="s">
        <v>185</v>
      </c>
      <c r="E236" s="36" t="s">
        <v>32</v>
      </c>
      <c r="F236" s="36" t="s">
        <v>101</v>
      </c>
      <c r="G236" s="36" t="s">
        <v>0</v>
      </c>
      <c r="H236" s="36" t="s">
        <v>0</v>
      </c>
      <c r="I236" s="36" t="s">
        <v>0</v>
      </c>
      <c r="J236" s="37" t="s">
        <v>0</v>
      </c>
      <c r="K236" s="38"/>
      <c r="L236" s="37" t="s">
        <v>0</v>
      </c>
      <c r="M236" s="114">
        <f t="shared" si="111"/>
        <v>9215519.6500000004</v>
      </c>
      <c r="N236" s="114">
        <f t="shared" si="112"/>
        <v>7715965.9199999999</v>
      </c>
      <c r="O236" s="114">
        <f t="shared" si="112"/>
        <v>7715965.9199999999</v>
      </c>
      <c r="P236" s="120">
        <f t="shared" si="87"/>
        <v>0.83727952552301266</v>
      </c>
      <c r="Q236" s="133"/>
      <c r="R236" s="133"/>
      <c r="S236" s="133"/>
    </row>
    <row r="237" spans="1:19" s="134" customFormat="1" ht="15.6" x14ac:dyDescent="0.25">
      <c r="A237" s="24" t="s">
        <v>102</v>
      </c>
      <c r="B237" s="36" t="s">
        <v>97</v>
      </c>
      <c r="C237" s="36" t="s">
        <v>15</v>
      </c>
      <c r="D237" s="36" t="s">
        <v>185</v>
      </c>
      <c r="E237" s="36" t="s">
        <v>32</v>
      </c>
      <c r="F237" s="36" t="s">
        <v>101</v>
      </c>
      <c r="G237" s="36" t="s">
        <v>58</v>
      </c>
      <c r="H237" s="36" t="s">
        <v>0</v>
      </c>
      <c r="I237" s="36" t="s">
        <v>0</v>
      </c>
      <c r="J237" s="37" t="s">
        <v>0</v>
      </c>
      <c r="K237" s="38"/>
      <c r="L237" s="37" t="s">
        <v>0</v>
      </c>
      <c r="M237" s="114">
        <f t="shared" si="111"/>
        <v>9215519.6500000004</v>
      </c>
      <c r="N237" s="114">
        <f t="shared" si="112"/>
        <v>7715965.9199999999</v>
      </c>
      <c r="O237" s="114">
        <f t="shared" si="112"/>
        <v>7715965.9199999999</v>
      </c>
      <c r="P237" s="120">
        <f t="shared" si="87"/>
        <v>0.83727952552301266</v>
      </c>
      <c r="Q237" s="133"/>
      <c r="R237" s="133"/>
      <c r="S237" s="133"/>
    </row>
    <row r="238" spans="1:19" s="134" customFormat="1" ht="31.2" x14ac:dyDescent="0.25">
      <c r="A238" s="17" t="s">
        <v>196</v>
      </c>
      <c r="B238" s="36" t="s">
        <v>97</v>
      </c>
      <c r="C238" s="36" t="s">
        <v>15</v>
      </c>
      <c r="D238" s="36" t="s">
        <v>185</v>
      </c>
      <c r="E238" s="36" t="s">
        <v>32</v>
      </c>
      <c r="F238" s="36" t="s">
        <v>101</v>
      </c>
      <c r="G238" s="36" t="s">
        <v>58</v>
      </c>
      <c r="H238" s="36" t="s">
        <v>192</v>
      </c>
      <c r="I238" s="121" t="s">
        <v>0</v>
      </c>
      <c r="J238" s="122" t="s">
        <v>0</v>
      </c>
      <c r="K238" s="123"/>
      <c r="L238" s="122" t="s">
        <v>0</v>
      </c>
      <c r="M238" s="114">
        <f t="shared" si="111"/>
        <v>9215519.6500000004</v>
      </c>
      <c r="N238" s="114">
        <f t="shared" si="112"/>
        <v>7715965.9199999999</v>
      </c>
      <c r="O238" s="114">
        <f t="shared" si="112"/>
        <v>7715965.9199999999</v>
      </c>
      <c r="P238" s="120">
        <f t="shared" si="87"/>
        <v>0.83727952552301266</v>
      </c>
      <c r="Q238" s="133"/>
      <c r="R238" s="133"/>
      <c r="S238" s="133"/>
    </row>
    <row r="239" spans="1:19" s="134" customFormat="1" ht="62.4" x14ac:dyDescent="0.25">
      <c r="A239" s="17" t="s">
        <v>187</v>
      </c>
      <c r="B239" s="36" t="s">
        <v>97</v>
      </c>
      <c r="C239" s="36" t="s">
        <v>15</v>
      </c>
      <c r="D239" s="36" t="s">
        <v>185</v>
      </c>
      <c r="E239" s="36" t="s">
        <v>32</v>
      </c>
      <c r="F239" s="36" t="s">
        <v>101</v>
      </c>
      <c r="G239" s="36" t="s">
        <v>58</v>
      </c>
      <c r="H239" s="36" t="s">
        <v>192</v>
      </c>
      <c r="I239" s="36" t="s">
        <v>182</v>
      </c>
      <c r="J239" s="37" t="s">
        <v>0</v>
      </c>
      <c r="K239" s="38"/>
      <c r="L239" s="37" t="s">
        <v>0</v>
      </c>
      <c r="M239" s="114">
        <f t="shared" si="111"/>
        <v>9215519.6500000004</v>
      </c>
      <c r="N239" s="114">
        <f t="shared" si="112"/>
        <v>7715965.9199999999</v>
      </c>
      <c r="O239" s="114">
        <f t="shared" si="112"/>
        <v>7715965.9199999999</v>
      </c>
      <c r="P239" s="120">
        <f t="shared" si="87"/>
        <v>0.83727952552301266</v>
      </c>
      <c r="Q239" s="133"/>
      <c r="R239" s="133"/>
      <c r="S239" s="133"/>
    </row>
    <row r="240" spans="1:19" s="134" customFormat="1" ht="15.6" x14ac:dyDescent="0.25">
      <c r="A240" s="17" t="s">
        <v>158</v>
      </c>
      <c r="B240" s="129" t="s">
        <v>0</v>
      </c>
      <c r="C240" s="129" t="s">
        <v>0</v>
      </c>
      <c r="D240" s="129" t="s">
        <v>0</v>
      </c>
      <c r="E240" s="129" t="s">
        <v>0</v>
      </c>
      <c r="F240" s="129" t="s">
        <v>0</v>
      </c>
      <c r="G240" s="129" t="s">
        <v>0</v>
      </c>
      <c r="H240" s="129" t="s">
        <v>0</v>
      </c>
      <c r="I240" s="129" t="s">
        <v>0</v>
      </c>
      <c r="J240" s="129" t="s">
        <v>0</v>
      </c>
      <c r="K240" s="130"/>
      <c r="L240" s="129" t="s">
        <v>0</v>
      </c>
      <c r="M240" s="114">
        <f t="shared" si="111"/>
        <v>9215519.6500000004</v>
      </c>
      <c r="N240" s="114">
        <f t="shared" si="112"/>
        <v>7715965.9199999999</v>
      </c>
      <c r="O240" s="114">
        <f t="shared" si="112"/>
        <v>7715965.9199999999</v>
      </c>
      <c r="P240" s="120">
        <f t="shared" si="87"/>
        <v>0.83727952552301266</v>
      </c>
      <c r="Q240" s="133"/>
      <c r="R240" s="133"/>
      <c r="S240" s="133"/>
    </row>
    <row r="241" spans="1:19" s="134" customFormat="1" ht="62.4" x14ac:dyDescent="0.25">
      <c r="A241" s="26" t="s">
        <v>348</v>
      </c>
      <c r="B241" s="14" t="s">
        <v>97</v>
      </c>
      <c r="C241" s="14" t="s">
        <v>15</v>
      </c>
      <c r="D241" s="14" t="s">
        <v>185</v>
      </c>
      <c r="E241" s="14" t="s">
        <v>32</v>
      </c>
      <c r="F241" s="14" t="s">
        <v>101</v>
      </c>
      <c r="G241" s="14" t="s">
        <v>58</v>
      </c>
      <c r="H241" s="14" t="s">
        <v>192</v>
      </c>
      <c r="I241" s="14" t="s">
        <v>182</v>
      </c>
      <c r="J241" s="15" t="s">
        <v>109</v>
      </c>
      <c r="K241" s="71">
        <v>4.6589999999999998</v>
      </c>
      <c r="L241" s="15" t="s">
        <v>54</v>
      </c>
      <c r="M241" s="124">
        <v>9215519.6500000004</v>
      </c>
      <c r="N241" s="124">
        <v>7715965.9199999999</v>
      </c>
      <c r="O241" s="124">
        <v>7715965.9199999999</v>
      </c>
      <c r="P241" s="120">
        <f t="shared" si="87"/>
        <v>0.83727952552301266</v>
      </c>
      <c r="Q241" s="141"/>
      <c r="R241" s="133"/>
      <c r="S241" s="133"/>
    </row>
    <row r="242" spans="1:19" s="134" customFormat="1" ht="46.8" x14ac:dyDescent="0.25">
      <c r="A242" s="17" t="s">
        <v>220</v>
      </c>
      <c r="B242" s="36" t="s">
        <v>97</v>
      </c>
      <c r="C242" s="36" t="s">
        <v>15</v>
      </c>
      <c r="D242" s="36" t="s">
        <v>34</v>
      </c>
      <c r="E242" s="36" t="s">
        <v>0</v>
      </c>
      <c r="F242" s="36" t="s">
        <v>0</v>
      </c>
      <c r="G242" s="36" t="s">
        <v>0</v>
      </c>
      <c r="H242" s="121" t="s">
        <v>0</v>
      </c>
      <c r="I242" s="121" t="s">
        <v>0</v>
      </c>
      <c r="J242" s="122" t="s">
        <v>0</v>
      </c>
      <c r="K242" s="123"/>
      <c r="L242" s="122" t="s">
        <v>0</v>
      </c>
      <c r="M242" s="114">
        <f>M243</f>
        <v>76286743.730000004</v>
      </c>
      <c r="N242" s="114">
        <f t="shared" ref="N242:O246" si="113">N243</f>
        <v>38181838.049999997</v>
      </c>
      <c r="O242" s="114">
        <f t="shared" si="113"/>
        <v>29085775.099999998</v>
      </c>
      <c r="P242" s="120">
        <f t="shared" si="87"/>
        <v>0.38126906036181912</v>
      </c>
      <c r="Q242" s="133">
        <f>M242+M260+'Гос. собственность'!M114+M234</f>
        <v>384700979.38</v>
      </c>
      <c r="R242" s="133">
        <f>N242+N260+'Гос. собственность'!N114+N234</f>
        <v>224602692.74999994</v>
      </c>
      <c r="S242" s="133">
        <f>O242+O260+'Гос. собственность'!O114+O234</f>
        <v>215506629.79999995</v>
      </c>
    </row>
    <row r="243" spans="1:19" s="134" customFormat="1" ht="31.2" x14ac:dyDescent="0.25">
      <c r="A243" s="17" t="s">
        <v>31</v>
      </c>
      <c r="B243" s="36" t="s">
        <v>97</v>
      </c>
      <c r="C243" s="36" t="s">
        <v>15</v>
      </c>
      <c r="D243" s="36" t="s">
        <v>34</v>
      </c>
      <c r="E243" s="36" t="s">
        <v>32</v>
      </c>
      <c r="F243" s="36" t="s">
        <v>0</v>
      </c>
      <c r="G243" s="36" t="s">
        <v>0</v>
      </c>
      <c r="H243" s="121" t="s">
        <v>0</v>
      </c>
      <c r="I243" s="121" t="s">
        <v>0</v>
      </c>
      <c r="J243" s="122" t="s">
        <v>0</v>
      </c>
      <c r="K243" s="123"/>
      <c r="L243" s="122" t="s">
        <v>0</v>
      </c>
      <c r="M243" s="114">
        <f>M244</f>
        <v>76286743.730000004</v>
      </c>
      <c r="N243" s="114">
        <f t="shared" si="113"/>
        <v>38181838.049999997</v>
      </c>
      <c r="O243" s="114">
        <f t="shared" si="113"/>
        <v>29085775.099999998</v>
      </c>
      <c r="P243" s="120">
        <f t="shared" si="87"/>
        <v>0.38126906036181912</v>
      </c>
      <c r="Q243" s="133"/>
      <c r="R243" s="133"/>
      <c r="S243" s="133"/>
    </row>
    <row r="244" spans="1:19" s="134" customFormat="1" ht="15.6" x14ac:dyDescent="0.25">
      <c r="A244" s="24" t="s">
        <v>100</v>
      </c>
      <c r="B244" s="36" t="s">
        <v>97</v>
      </c>
      <c r="C244" s="36" t="s">
        <v>15</v>
      </c>
      <c r="D244" s="36" t="s">
        <v>34</v>
      </c>
      <c r="E244" s="36" t="s">
        <v>32</v>
      </c>
      <c r="F244" s="36" t="s">
        <v>101</v>
      </c>
      <c r="G244" s="36" t="s">
        <v>0</v>
      </c>
      <c r="H244" s="36" t="s">
        <v>0</v>
      </c>
      <c r="I244" s="36" t="s">
        <v>0</v>
      </c>
      <c r="J244" s="37" t="s">
        <v>0</v>
      </c>
      <c r="K244" s="38"/>
      <c r="L244" s="37" t="s">
        <v>0</v>
      </c>
      <c r="M244" s="114">
        <f>M245</f>
        <v>76286743.730000004</v>
      </c>
      <c r="N244" s="114">
        <f t="shared" si="113"/>
        <v>38181838.049999997</v>
      </c>
      <c r="O244" s="114">
        <f t="shared" si="113"/>
        <v>29085775.099999998</v>
      </c>
      <c r="P244" s="120">
        <f t="shared" si="87"/>
        <v>0.38126906036181912</v>
      </c>
      <c r="Q244" s="133"/>
      <c r="R244" s="133"/>
      <c r="S244" s="133"/>
    </row>
    <row r="245" spans="1:19" s="134" customFormat="1" ht="15.6" x14ac:dyDescent="0.25">
      <c r="A245" s="24" t="s">
        <v>102</v>
      </c>
      <c r="B245" s="36" t="s">
        <v>97</v>
      </c>
      <c r="C245" s="36" t="s">
        <v>15</v>
      </c>
      <c r="D245" s="36" t="s">
        <v>34</v>
      </c>
      <c r="E245" s="36" t="s">
        <v>32</v>
      </c>
      <c r="F245" s="36" t="s">
        <v>101</v>
      </c>
      <c r="G245" s="36" t="s">
        <v>58</v>
      </c>
      <c r="H245" s="36" t="s">
        <v>0</v>
      </c>
      <c r="I245" s="36" t="s">
        <v>0</v>
      </c>
      <c r="J245" s="37" t="s">
        <v>0</v>
      </c>
      <c r="K245" s="38"/>
      <c r="L245" s="37" t="s">
        <v>0</v>
      </c>
      <c r="M245" s="114">
        <f>M246</f>
        <v>76286743.730000004</v>
      </c>
      <c r="N245" s="114">
        <f t="shared" si="113"/>
        <v>38181838.049999997</v>
      </c>
      <c r="O245" s="114">
        <f t="shared" si="113"/>
        <v>29085775.099999998</v>
      </c>
      <c r="P245" s="120">
        <f t="shared" si="87"/>
        <v>0.38126906036181912</v>
      </c>
      <c r="Q245" s="133"/>
      <c r="R245" s="133"/>
      <c r="S245" s="133"/>
    </row>
    <row r="246" spans="1:19" s="134" customFormat="1" ht="31.2" x14ac:dyDescent="0.25">
      <c r="A246" s="17" t="s">
        <v>196</v>
      </c>
      <c r="B246" s="36" t="s">
        <v>97</v>
      </c>
      <c r="C246" s="36" t="s">
        <v>15</v>
      </c>
      <c r="D246" s="36" t="s">
        <v>34</v>
      </c>
      <c r="E246" s="36" t="s">
        <v>32</v>
      </c>
      <c r="F246" s="36" t="s">
        <v>101</v>
      </c>
      <c r="G246" s="36" t="s">
        <v>58</v>
      </c>
      <c r="H246" s="36" t="s">
        <v>192</v>
      </c>
      <c r="I246" s="121" t="s">
        <v>0</v>
      </c>
      <c r="J246" s="122" t="s">
        <v>0</v>
      </c>
      <c r="K246" s="123"/>
      <c r="L246" s="122" t="s">
        <v>0</v>
      </c>
      <c r="M246" s="114">
        <f>M247</f>
        <v>76286743.730000004</v>
      </c>
      <c r="N246" s="114">
        <f t="shared" si="113"/>
        <v>38181838.049999997</v>
      </c>
      <c r="O246" s="114">
        <f t="shared" si="113"/>
        <v>29085775.099999998</v>
      </c>
      <c r="P246" s="120">
        <f t="shared" si="87"/>
        <v>0.38126906036181912</v>
      </c>
      <c r="Q246" s="133"/>
      <c r="R246" s="133"/>
      <c r="S246" s="133"/>
    </row>
    <row r="247" spans="1:19" s="134" customFormat="1" ht="62.4" x14ac:dyDescent="0.25">
      <c r="A247" s="17" t="s">
        <v>187</v>
      </c>
      <c r="B247" s="36" t="s">
        <v>97</v>
      </c>
      <c r="C247" s="36" t="s">
        <v>15</v>
      </c>
      <c r="D247" s="36" t="s">
        <v>34</v>
      </c>
      <c r="E247" s="36" t="s">
        <v>32</v>
      </c>
      <c r="F247" s="36" t="s">
        <v>101</v>
      </c>
      <c r="G247" s="36" t="s">
        <v>58</v>
      </c>
      <c r="H247" s="36" t="s">
        <v>192</v>
      </c>
      <c r="I247" s="36" t="s">
        <v>182</v>
      </c>
      <c r="J247" s="37" t="s">
        <v>0</v>
      </c>
      <c r="K247" s="38"/>
      <c r="L247" s="37" t="s">
        <v>0</v>
      </c>
      <c r="M247" s="114">
        <f>M248+M252+M258+M254+M256</f>
        <v>76286743.730000004</v>
      </c>
      <c r="N247" s="114">
        <f>N248+N252+N258+N254+N256</f>
        <v>38181838.049999997</v>
      </c>
      <c r="O247" s="114">
        <f>O248+O252+O258+O254+O256</f>
        <v>29085775.099999998</v>
      </c>
      <c r="P247" s="120">
        <f t="shared" si="87"/>
        <v>0.38126906036181912</v>
      </c>
      <c r="Q247" s="133"/>
      <c r="R247" s="133"/>
      <c r="S247" s="133"/>
    </row>
    <row r="248" spans="1:19" s="134" customFormat="1" ht="15.6" x14ac:dyDescent="0.25">
      <c r="A248" s="17" t="s">
        <v>156</v>
      </c>
      <c r="B248" s="129" t="s">
        <v>0</v>
      </c>
      <c r="C248" s="129" t="s">
        <v>0</v>
      </c>
      <c r="D248" s="129" t="s">
        <v>0</v>
      </c>
      <c r="E248" s="129" t="s">
        <v>0</v>
      </c>
      <c r="F248" s="129" t="s">
        <v>0</v>
      </c>
      <c r="G248" s="129" t="s">
        <v>0</v>
      </c>
      <c r="H248" s="129" t="s">
        <v>0</v>
      </c>
      <c r="I248" s="129" t="s">
        <v>0</v>
      </c>
      <c r="J248" s="129" t="s">
        <v>0</v>
      </c>
      <c r="K248" s="130"/>
      <c r="L248" s="129" t="s">
        <v>0</v>
      </c>
      <c r="M248" s="114">
        <f>M249+M250+M251</f>
        <v>41324367.430000007</v>
      </c>
      <c r="N248" s="114">
        <f t="shared" ref="N248" si="114">N249+N250+N251</f>
        <v>25434139.449999999</v>
      </c>
      <c r="O248" s="114">
        <f t="shared" ref="O248" si="115">O249+O250+O251</f>
        <v>25434139.449999999</v>
      </c>
      <c r="P248" s="120">
        <f t="shared" ref="P248:P310" si="116">O248/M248</f>
        <v>0.61547559059635426</v>
      </c>
      <c r="Q248" s="133"/>
      <c r="R248" s="133"/>
      <c r="S248" s="133"/>
    </row>
    <row r="249" spans="1:19" s="134" customFormat="1" ht="31.2" x14ac:dyDescent="0.25">
      <c r="A249" s="26" t="s">
        <v>219</v>
      </c>
      <c r="B249" s="14" t="s">
        <v>97</v>
      </c>
      <c r="C249" s="14" t="s">
        <v>15</v>
      </c>
      <c r="D249" s="14" t="s">
        <v>34</v>
      </c>
      <c r="E249" s="14" t="s">
        <v>32</v>
      </c>
      <c r="F249" s="14" t="s">
        <v>101</v>
      </c>
      <c r="G249" s="14" t="s">
        <v>58</v>
      </c>
      <c r="H249" s="14" t="s">
        <v>192</v>
      </c>
      <c r="I249" s="14" t="s">
        <v>182</v>
      </c>
      <c r="J249" s="15" t="s">
        <v>215</v>
      </c>
      <c r="K249" s="44">
        <v>6782.5</v>
      </c>
      <c r="L249" s="15" t="s">
        <v>54</v>
      </c>
      <c r="M249" s="124">
        <f>15325182+19568006.42</f>
        <v>34893188.420000002</v>
      </c>
      <c r="N249" s="124">
        <v>19473470.059999999</v>
      </c>
      <c r="O249" s="124">
        <v>19473470.059999999</v>
      </c>
      <c r="P249" s="120">
        <f t="shared" si="116"/>
        <v>0.55808800920119517</v>
      </c>
      <c r="Q249" s="133">
        <f>K249+K250+K251+K253+K259+1710</f>
        <v>15378.6</v>
      </c>
      <c r="R249" s="133">
        <f>K249+K250+K251+K253+K259+1710</f>
        <v>15378.6</v>
      </c>
      <c r="S249" s="133"/>
    </row>
    <row r="250" spans="1:19" s="134" customFormat="1" ht="46.8" x14ac:dyDescent="0.25">
      <c r="A250" s="26" t="s">
        <v>354</v>
      </c>
      <c r="B250" s="14" t="s">
        <v>97</v>
      </c>
      <c r="C250" s="14" t="s">
        <v>15</v>
      </c>
      <c r="D250" s="14" t="s">
        <v>34</v>
      </c>
      <c r="E250" s="14" t="s">
        <v>32</v>
      </c>
      <c r="F250" s="14" t="s">
        <v>101</v>
      </c>
      <c r="G250" s="14" t="s">
        <v>58</v>
      </c>
      <c r="H250" s="14" t="s">
        <v>192</v>
      </c>
      <c r="I250" s="14" t="s">
        <v>182</v>
      </c>
      <c r="J250" s="15" t="s">
        <v>395</v>
      </c>
      <c r="K250" s="44">
        <v>58.1</v>
      </c>
      <c r="L250" s="15" t="s">
        <v>54</v>
      </c>
      <c r="M250" s="124">
        <v>3343912.42</v>
      </c>
      <c r="N250" s="124">
        <v>3332787.77</v>
      </c>
      <c r="O250" s="124">
        <v>3332787.77</v>
      </c>
      <c r="P250" s="120">
        <f t="shared" si="116"/>
        <v>0.99667316346760071</v>
      </c>
      <c r="Q250" s="133">
        <f>K249+K253+K259+K251+K250</f>
        <v>13668.6</v>
      </c>
      <c r="R250" s="133"/>
      <c r="S250" s="133"/>
    </row>
    <row r="251" spans="1:19" s="134" customFormat="1" ht="31.2" x14ac:dyDescent="0.25">
      <c r="A251" s="26" t="s">
        <v>355</v>
      </c>
      <c r="B251" s="14" t="s">
        <v>97</v>
      </c>
      <c r="C251" s="14" t="s">
        <v>15</v>
      </c>
      <c r="D251" s="14" t="s">
        <v>34</v>
      </c>
      <c r="E251" s="14" t="s">
        <v>32</v>
      </c>
      <c r="F251" s="14" t="s">
        <v>101</v>
      </c>
      <c r="G251" s="14" t="s">
        <v>58</v>
      </c>
      <c r="H251" s="14" t="s">
        <v>192</v>
      </c>
      <c r="I251" s="14" t="s">
        <v>182</v>
      </c>
      <c r="J251" s="15" t="s">
        <v>395</v>
      </c>
      <c r="K251" s="44">
        <v>843</v>
      </c>
      <c r="L251" s="15" t="s">
        <v>54</v>
      </c>
      <c r="M251" s="124">
        <v>3087266.59</v>
      </c>
      <c r="N251" s="124">
        <v>2627881.62</v>
      </c>
      <c r="O251" s="124">
        <v>2627881.62</v>
      </c>
      <c r="P251" s="120">
        <f t="shared" si="116"/>
        <v>0.85120009671727126</v>
      </c>
      <c r="Q251" s="133"/>
      <c r="R251" s="133"/>
      <c r="S251" s="133"/>
    </row>
    <row r="252" spans="1:19" s="138" customFormat="1" ht="15.6" x14ac:dyDescent="0.25">
      <c r="A252" s="17" t="s">
        <v>289</v>
      </c>
      <c r="B252" s="36"/>
      <c r="C252" s="36"/>
      <c r="D252" s="36"/>
      <c r="E252" s="36"/>
      <c r="F252" s="36"/>
      <c r="G252" s="36"/>
      <c r="H252" s="36"/>
      <c r="I252" s="36"/>
      <c r="J252" s="37"/>
      <c r="K252" s="38"/>
      <c r="L252" s="37"/>
      <c r="M252" s="114">
        <f>M253</f>
        <v>3481208.5</v>
      </c>
      <c r="N252" s="114">
        <f t="shared" ref="N252:O252" si="117">N253</f>
        <v>0</v>
      </c>
      <c r="O252" s="114">
        <f t="shared" si="117"/>
        <v>0</v>
      </c>
      <c r="P252" s="120">
        <f t="shared" si="116"/>
        <v>0</v>
      </c>
      <c r="Q252" s="137"/>
      <c r="R252" s="137"/>
      <c r="S252" s="137"/>
    </row>
    <row r="253" spans="1:19" s="134" customFormat="1" ht="31.2" x14ac:dyDescent="0.25">
      <c r="A253" s="26" t="s">
        <v>323</v>
      </c>
      <c r="B253" s="14" t="s">
        <v>97</v>
      </c>
      <c r="C253" s="14" t="s">
        <v>15</v>
      </c>
      <c r="D253" s="14" t="s">
        <v>34</v>
      </c>
      <c r="E253" s="14" t="s">
        <v>32</v>
      </c>
      <c r="F253" s="14" t="s">
        <v>101</v>
      </c>
      <c r="G253" s="14" t="s">
        <v>58</v>
      </c>
      <c r="H253" s="14" t="s">
        <v>192</v>
      </c>
      <c r="I253" s="14" t="s">
        <v>182</v>
      </c>
      <c r="J253" s="15" t="s">
        <v>215</v>
      </c>
      <c r="K253" s="44">
        <v>623</v>
      </c>
      <c r="L253" s="15" t="s">
        <v>54</v>
      </c>
      <c r="M253" s="124">
        <f>1900000+1581208.5</f>
        <v>3481208.5</v>
      </c>
      <c r="N253" s="124">
        <v>0</v>
      </c>
      <c r="O253" s="124">
        <v>0</v>
      </c>
      <c r="P253" s="120">
        <f t="shared" si="116"/>
        <v>0</v>
      </c>
      <c r="Q253" s="133"/>
      <c r="R253" s="133"/>
      <c r="S253" s="133"/>
    </row>
    <row r="254" spans="1:19" s="138" customFormat="1" ht="15.6" x14ac:dyDescent="0.25">
      <c r="A254" s="17" t="s">
        <v>356</v>
      </c>
      <c r="B254" s="36"/>
      <c r="C254" s="36"/>
      <c r="D254" s="36"/>
      <c r="E254" s="36"/>
      <c r="F254" s="36"/>
      <c r="G254" s="36"/>
      <c r="H254" s="36"/>
      <c r="I254" s="36"/>
      <c r="J254" s="37"/>
      <c r="K254" s="38"/>
      <c r="L254" s="37"/>
      <c r="M254" s="114">
        <f>M255</f>
        <v>1904456.8</v>
      </c>
      <c r="N254" s="114">
        <f t="shared" ref="N254:O254" si="118">N255</f>
        <v>729454.65</v>
      </c>
      <c r="O254" s="114">
        <f t="shared" si="118"/>
        <v>729454.65</v>
      </c>
      <c r="P254" s="120">
        <f t="shared" si="116"/>
        <v>0.38302504420158023</v>
      </c>
      <c r="Q254" s="137"/>
      <c r="R254" s="137"/>
      <c r="S254" s="137"/>
    </row>
    <row r="255" spans="1:19" s="134" customFormat="1" ht="46.8" x14ac:dyDescent="0.25">
      <c r="A255" s="26" t="s">
        <v>357</v>
      </c>
      <c r="B255" s="14" t="s">
        <v>97</v>
      </c>
      <c r="C255" s="14" t="s">
        <v>15</v>
      </c>
      <c r="D255" s="14" t="s">
        <v>34</v>
      </c>
      <c r="E255" s="14" t="s">
        <v>32</v>
      </c>
      <c r="F255" s="14" t="s">
        <v>101</v>
      </c>
      <c r="G255" s="14" t="s">
        <v>58</v>
      </c>
      <c r="H255" s="14" t="s">
        <v>192</v>
      </c>
      <c r="I255" s="14" t="s">
        <v>182</v>
      </c>
      <c r="J255" s="15" t="s">
        <v>109</v>
      </c>
      <c r="K255" s="44">
        <v>1.714</v>
      </c>
      <c r="L255" s="15" t="s">
        <v>54</v>
      </c>
      <c r="M255" s="124">
        <v>1904456.8</v>
      </c>
      <c r="N255" s="124">
        <v>729454.65</v>
      </c>
      <c r="O255" s="124">
        <v>729454.65</v>
      </c>
      <c r="P255" s="120">
        <f t="shared" si="116"/>
        <v>0.38302504420158023</v>
      </c>
      <c r="Q255" s="133"/>
      <c r="R255" s="133"/>
      <c r="S255" s="133"/>
    </row>
    <row r="256" spans="1:19" s="134" customFormat="1" ht="15.6" x14ac:dyDescent="0.25">
      <c r="A256" s="17" t="s">
        <v>164</v>
      </c>
      <c r="B256" s="129" t="s">
        <v>0</v>
      </c>
      <c r="C256" s="129" t="s">
        <v>0</v>
      </c>
      <c r="D256" s="129" t="s">
        <v>0</v>
      </c>
      <c r="E256" s="129" t="s">
        <v>0</v>
      </c>
      <c r="F256" s="129" t="s">
        <v>0</v>
      </c>
      <c r="G256" s="129" t="s">
        <v>0</v>
      </c>
      <c r="H256" s="129" t="s">
        <v>0</v>
      </c>
      <c r="I256" s="129" t="s">
        <v>0</v>
      </c>
      <c r="J256" s="129" t="s">
        <v>0</v>
      </c>
      <c r="K256" s="130"/>
      <c r="L256" s="129" t="s">
        <v>0</v>
      </c>
      <c r="M256" s="114">
        <f>M257</f>
        <v>2922181</v>
      </c>
      <c r="N256" s="114">
        <f t="shared" ref="N256:O256" si="119">N257</f>
        <v>2922181</v>
      </c>
      <c r="O256" s="114">
        <f t="shared" si="119"/>
        <v>2922181</v>
      </c>
      <c r="P256" s="120">
        <f t="shared" si="116"/>
        <v>1</v>
      </c>
      <c r="Q256" s="133"/>
      <c r="R256" s="133"/>
      <c r="S256" s="133"/>
    </row>
    <row r="257" spans="1:19" s="134" customFormat="1" ht="31.2" x14ac:dyDescent="0.25">
      <c r="A257" s="26" t="s">
        <v>218</v>
      </c>
      <c r="B257" s="14" t="s">
        <v>97</v>
      </c>
      <c r="C257" s="14" t="s">
        <v>15</v>
      </c>
      <c r="D257" s="14" t="s">
        <v>34</v>
      </c>
      <c r="E257" s="14" t="s">
        <v>32</v>
      </c>
      <c r="F257" s="14" t="s">
        <v>101</v>
      </c>
      <c r="G257" s="14" t="s">
        <v>58</v>
      </c>
      <c r="H257" s="14" t="s">
        <v>192</v>
      </c>
      <c r="I257" s="14" t="s">
        <v>182</v>
      </c>
      <c r="J257" s="15" t="s">
        <v>145</v>
      </c>
      <c r="K257" s="44">
        <v>1</v>
      </c>
      <c r="L257" s="15" t="s">
        <v>54</v>
      </c>
      <c r="M257" s="124">
        <v>2922181</v>
      </c>
      <c r="N257" s="124">
        <v>2922181</v>
      </c>
      <c r="O257" s="124">
        <v>2922181</v>
      </c>
      <c r="P257" s="120">
        <f t="shared" si="116"/>
        <v>1</v>
      </c>
      <c r="Q257" s="133"/>
      <c r="R257" s="133"/>
      <c r="S257" s="133"/>
    </row>
    <row r="258" spans="1:19" s="134" customFormat="1" ht="33.75" customHeight="1" x14ac:dyDescent="0.25">
      <c r="A258" s="17" t="s">
        <v>421</v>
      </c>
      <c r="B258" s="36"/>
      <c r="C258" s="36"/>
      <c r="D258" s="36"/>
      <c r="E258" s="36"/>
      <c r="F258" s="36"/>
      <c r="G258" s="36"/>
      <c r="H258" s="36"/>
      <c r="I258" s="36"/>
      <c r="J258" s="37"/>
      <c r="K258" s="38"/>
      <c r="L258" s="37"/>
      <c r="M258" s="114">
        <f>M259</f>
        <v>26654530</v>
      </c>
      <c r="N258" s="114">
        <f t="shared" ref="N258:O258" si="120">N259</f>
        <v>9096062.9499999993</v>
      </c>
      <c r="O258" s="114">
        <f t="shared" si="120"/>
        <v>0</v>
      </c>
      <c r="P258" s="120">
        <f t="shared" si="116"/>
        <v>0</v>
      </c>
      <c r="Q258" s="133"/>
      <c r="R258" s="133"/>
      <c r="S258" s="133"/>
    </row>
    <row r="259" spans="1:19" s="134" customFormat="1" ht="78" x14ac:dyDescent="0.25">
      <c r="A259" s="26" t="s">
        <v>358</v>
      </c>
      <c r="B259" s="14" t="s">
        <v>97</v>
      </c>
      <c r="C259" s="14" t="s">
        <v>15</v>
      </c>
      <c r="D259" s="14" t="s">
        <v>34</v>
      </c>
      <c r="E259" s="14" t="s">
        <v>32</v>
      </c>
      <c r="F259" s="14" t="s">
        <v>101</v>
      </c>
      <c r="G259" s="14" t="s">
        <v>58</v>
      </c>
      <c r="H259" s="14" t="s">
        <v>192</v>
      </c>
      <c r="I259" s="14" t="s">
        <v>182</v>
      </c>
      <c r="J259" s="15" t="s">
        <v>215</v>
      </c>
      <c r="K259" s="44">
        <v>5362</v>
      </c>
      <c r="L259" s="15" t="s">
        <v>54</v>
      </c>
      <c r="M259" s="124">
        <v>26654530</v>
      </c>
      <c r="N259" s="124">
        <v>9096062.9499999993</v>
      </c>
      <c r="O259" s="124">
        <v>0</v>
      </c>
      <c r="P259" s="120">
        <f t="shared" si="116"/>
        <v>0</v>
      </c>
      <c r="Q259" s="133"/>
      <c r="R259" s="133"/>
      <c r="S259" s="133"/>
    </row>
    <row r="260" spans="1:19" s="134" customFormat="1" ht="62.4" x14ac:dyDescent="0.25">
      <c r="A260" s="17" t="s">
        <v>217</v>
      </c>
      <c r="B260" s="36" t="s">
        <v>97</v>
      </c>
      <c r="C260" s="36" t="s">
        <v>15</v>
      </c>
      <c r="D260" s="36" t="s">
        <v>101</v>
      </c>
      <c r="E260" s="36" t="s">
        <v>0</v>
      </c>
      <c r="F260" s="36" t="s">
        <v>0</v>
      </c>
      <c r="G260" s="36" t="s">
        <v>0</v>
      </c>
      <c r="H260" s="121" t="s">
        <v>0</v>
      </c>
      <c r="I260" s="121" t="s">
        <v>0</v>
      </c>
      <c r="J260" s="122" t="s">
        <v>0</v>
      </c>
      <c r="K260" s="123"/>
      <c r="L260" s="122" t="s">
        <v>0</v>
      </c>
      <c r="M260" s="114">
        <f>M261</f>
        <v>274522556.39999998</v>
      </c>
      <c r="N260" s="114">
        <f t="shared" ref="N260:O264" si="121">N261</f>
        <v>176609754.79999998</v>
      </c>
      <c r="O260" s="114">
        <f t="shared" si="121"/>
        <v>176609754.79999998</v>
      </c>
      <c r="P260" s="120">
        <f t="shared" si="116"/>
        <v>0.64333422038612487</v>
      </c>
      <c r="Q260" s="133"/>
      <c r="R260" s="133"/>
      <c r="S260" s="133"/>
    </row>
    <row r="261" spans="1:19" s="134" customFormat="1" ht="31.2" x14ac:dyDescent="0.25">
      <c r="A261" s="17" t="s">
        <v>31</v>
      </c>
      <c r="B261" s="36" t="s">
        <v>97</v>
      </c>
      <c r="C261" s="36" t="s">
        <v>15</v>
      </c>
      <c r="D261" s="36" t="s">
        <v>101</v>
      </c>
      <c r="E261" s="36" t="s">
        <v>32</v>
      </c>
      <c r="F261" s="36" t="s">
        <v>0</v>
      </c>
      <c r="G261" s="36" t="s">
        <v>0</v>
      </c>
      <c r="H261" s="121" t="s">
        <v>0</v>
      </c>
      <c r="I261" s="121" t="s">
        <v>0</v>
      </c>
      <c r="J261" s="122" t="s">
        <v>0</v>
      </c>
      <c r="K261" s="123"/>
      <c r="L261" s="122" t="s">
        <v>0</v>
      </c>
      <c r="M261" s="114">
        <f>M262</f>
        <v>274522556.39999998</v>
      </c>
      <c r="N261" s="114">
        <f t="shared" si="121"/>
        <v>176609754.79999998</v>
      </c>
      <c r="O261" s="114">
        <f t="shared" si="121"/>
        <v>176609754.79999998</v>
      </c>
      <c r="P261" s="120">
        <f t="shared" si="116"/>
        <v>0.64333422038612487</v>
      </c>
      <c r="Q261" s="133"/>
      <c r="R261" s="133"/>
      <c r="S261" s="133"/>
    </row>
    <row r="262" spans="1:19" s="134" customFormat="1" ht="15.6" x14ac:dyDescent="0.25">
      <c r="A262" s="24" t="s">
        <v>100</v>
      </c>
      <c r="B262" s="36" t="s">
        <v>97</v>
      </c>
      <c r="C262" s="36" t="s">
        <v>15</v>
      </c>
      <c r="D262" s="36" t="s">
        <v>101</v>
      </c>
      <c r="E262" s="36" t="s">
        <v>32</v>
      </c>
      <c r="F262" s="36" t="s">
        <v>101</v>
      </c>
      <c r="G262" s="36" t="s">
        <v>0</v>
      </c>
      <c r="H262" s="36" t="s">
        <v>0</v>
      </c>
      <c r="I262" s="36" t="s">
        <v>0</v>
      </c>
      <c r="J262" s="37" t="s">
        <v>0</v>
      </c>
      <c r="K262" s="38"/>
      <c r="L262" s="37" t="s">
        <v>0</v>
      </c>
      <c r="M262" s="114">
        <f>M263</f>
        <v>274522556.39999998</v>
      </c>
      <c r="N262" s="114">
        <f t="shared" si="121"/>
        <v>176609754.79999998</v>
      </c>
      <c r="O262" s="114">
        <f t="shared" si="121"/>
        <v>176609754.79999998</v>
      </c>
      <c r="P262" s="120">
        <f t="shared" si="116"/>
        <v>0.64333422038612487</v>
      </c>
      <c r="Q262" s="133"/>
      <c r="R262" s="133"/>
      <c r="S262" s="133"/>
    </row>
    <row r="263" spans="1:19" s="134" customFormat="1" ht="15.6" x14ac:dyDescent="0.25">
      <c r="A263" s="24" t="s">
        <v>102</v>
      </c>
      <c r="B263" s="36" t="s">
        <v>97</v>
      </c>
      <c r="C263" s="36" t="s">
        <v>15</v>
      </c>
      <c r="D263" s="36" t="s">
        <v>101</v>
      </c>
      <c r="E263" s="36" t="s">
        <v>32</v>
      </c>
      <c r="F263" s="36" t="s">
        <v>101</v>
      </c>
      <c r="G263" s="36" t="s">
        <v>58</v>
      </c>
      <c r="H263" s="36" t="s">
        <v>0</v>
      </c>
      <c r="I263" s="36" t="s">
        <v>0</v>
      </c>
      <c r="J263" s="37" t="s">
        <v>0</v>
      </c>
      <c r="K263" s="38"/>
      <c r="L263" s="37" t="s">
        <v>0</v>
      </c>
      <c r="M263" s="114">
        <f>M264</f>
        <v>274522556.39999998</v>
      </c>
      <c r="N263" s="114">
        <f t="shared" si="121"/>
        <v>176609754.79999998</v>
      </c>
      <c r="O263" s="114">
        <f t="shared" si="121"/>
        <v>176609754.79999998</v>
      </c>
      <c r="P263" s="120">
        <f t="shared" si="116"/>
        <v>0.64333422038612487</v>
      </c>
      <c r="Q263" s="133"/>
      <c r="R263" s="133"/>
      <c r="S263" s="133"/>
    </row>
    <row r="264" spans="1:19" s="134" customFormat="1" ht="31.2" x14ac:dyDescent="0.25">
      <c r="A264" s="17" t="s">
        <v>196</v>
      </c>
      <c r="B264" s="36" t="s">
        <v>97</v>
      </c>
      <c r="C264" s="36" t="s">
        <v>15</v>
      </c>
      <c r="D264" s="36" t="s">
        <v>101</v>
      </c>
      <c r="E264" s="36" t="s">
        <v>32</v>
      </c>
      <c r="F264" s="36" t="s">
        <v>101</v>
      </c>
      <c r="G264" s="36" t="s">
        <v>58</v>
      </c>
      <c r="H264" s="36" t="s">
        <v>192</v>
      </c>
      <c r="I264" s="121" t="s">
        <v>0</v>
      </c>
      <c r="J264" s="122" t="s">
        <v>0</v>
      </c>
      <c r="K264" s="123"/>
      <c r="L264" s="122" t="s">
        <v>0</v>
      </c>
      <c r="M264" s="114">
        <f>M265</f>
        <v>274522556.39999998</v>
      </c>
      <c r="N264" s="114">
        <f t="shared" si="121"/>
        <v>176609754.79999998</v>
      </c>
      <c r="O264" s="114">
        <f t="shared" si="121"/>
        <v>176609754.79999998</v>
      </c>
      <c r="P264" s="120">
        <f t="shared" si="116"/>
        <v>0.64333422038612487</v>
      </c>
      <c r="Q264" s="133"/>
      <c r="R264" s="133"/>
      <c r="S264" s="133"/>
    </row>
    <row r="265" spans="1:19" s="134" customFormat="1" ht="62.4" x14ac:dyDescent="0.25">
      <c r="A265" s="17" t="s">
        <v>187</v>
      </c>
      <c r="B265" s="36" t="s">
        <v>97</v>
      </c>
      <c r="C265" s="36" t="s">
        <v>15</v>
      </c>
      <c r="D265" s="36" t="s">
        <v>101</v>
      </c>
      <c r="E265" s="36" t="s">
        <v>32</v>
      </c>
      <c r="F265" s="36" t="s">
        <v>101</v>
      </c>
      <c r="G265" s="36" t="s">
        <v>58</v>
      </c>
      <c r="H265" s="36" t="s">
        <v>192</v>
      </c>
      <c r="I265" s="36" t="s">
        <v>182</v>
      </c>
      <c r="J265" s="37" t="s">
        <v>0</v>
      </c>
      <c r="K265" s="38"/>
      <c r="L265" s="37" t="s">
        <v>0</v>
      </c>
      <c r="M265" s="114">
        <f>M266+M277+M279</f>
        <v>274522556.39999998</v>
      </c>
      <c r="N265" s="114">
        <f t="shared" ref="N265" si="122">N266+N277+N279</f>
        <v>176609754.79999998</v>
      </c>
      <c r="O265" s="114">
        <f t="shared" ref="O265" si="123">O266+O277+O279</f>
        <v>176609754.79999998</v>
      </c>
      <c r="P265" s="120">
        <f t="shared" si="116"/>
        <v>0.64333422038612487</v>
      </c>
      <c r="Q265" s="133"/>
      <c r="R265" s="133"/>
      <c r="S265" s="133"/>
    </row>
    <row r="266" spans="1:19" s="134" customFormat="1" ht="15.6" x14ac:dyDescent="0.25">
      <c r="A266" s="17" t="s">
        <v>156</v>
      </c>
      <c r="B266" s="129" t="s">
        <v>0</v>
      </c>
      <c r="C266" s="129" t="s">
        <v>0</v>
      </c>
      <c r="D266" s="129" t="s">
        <v>0</v>
      </c>
      <c r="E266" s="129" t="s">
        <v>0</v>
      </c>
      <c r="F266" s="129" t="s">
        <v>0</v>
      </c>
      <c r="G266" s="129" t="s">
        <v>0</v>
      </c>
      <c r="H266" s="129" t="s">
        <v>0</v>
      </c>
      <c r="I266" s="129" t="s">
        <v>0</v>
      </c>
      <c r="J266" s="129" t="s">
        <v>0</v>
      </c>
      <c r="K266" s="130"/>
      <c r="L266" s="129" t="s">
        <v>0</v>
      </c>
      <c r="M266" s="114">
        <f>M267+M268+M269+M270+M271+M272+M273+M274+M275+M276</f>
        <v>264602670.50999999</v>
      </c>
      <c r="N266" s="114">
        <f t="shared" ref="N266" si="124">N267+N268+N269+N270+N271+N272+N273+N274+N275+N276</f>
        <v>173826477.91</v>
      </c>
      <c r="O266" s="114">
        <f t="shared" ref="O266" si="125">O267+O268+O269+O270+O271+O272+O273+O274+O275+O276</f>
        <v>173826477.91</v>
      </c>
      <c r="P266" s="120">
        <f t="shared" si="116"/>
        <v>0.656933951478886</v>
      </c>
      <c r="Q266" s="133"/>
      <c r="R266" s="133"/>
      <c r="S266" s="133"/>
    </row>
    <row r="267" spans="1:19" s="134" customFormat="1" ht="31.2" x14ac:dyDescent="0.25">
      <c r="A267" s="26" t="s">
        <v>216</v>
      </c>
      <c r="B267" s="14" t="s">
        <v>97</v>
      </c>
      <c r="C267" s="14" t="s">
        <v>15</v>
      </c>
      <c r="D267" s="14" t="s">
        <v>101</v>
      </c>
      <c r="E267" s="14" t="s">
        <v>32</v>
      </c>
      <c r="F267" s="14" t="s">
        <v>101</v>
      </c>
      <c r="G267" s="14" t="s">
        <v>58</v>
      </c>
      <c r="H267" s="14" t="s">
        <v>192</v>
      </c>
      <c r="I267" s="14" t="s">
        <v>182</v>
      </c>
      <c r="J267" s="15" t="s">
        <v>215</v>
      </c>
      <c r="K267" s="44">
        <v>819</v>
      </c>
      <c r="L267" s="15" t="s">
        <v>54</v>
      </c>
      <c r="M267" s="124">
        <v>14401050</v>
      </c>
      <c r="N267" s="124">
        <v>4320315</v>
      </c>
      <c r="O267" s="124">
        <v>4320315</v>
      </c>
      <c r="P267" s="120">
        <f t="shared" si="116"/>
        <v>0.3</v>
      </c>
      <c r="Q267" s="133"/>
      <c r="R267" s="133"/>
      <c r="S267" s="133"/>
    </row>
    <row r="268" spans="1:19" s="134" customFormat="1" ht="46.8" x14ac:dyDescent="0.25">
      <c r="A268" s="26" t="s">
        <v>359</v>
      </c>
      <c r="B268" s="14" t="s">
        <v>97</v>
      </c>
      <c r="C268" s="14" t="s">
        <v>15</v>
      </c>
      <c r="D268" s="14" t="s">
        <v>101</v>
      </c>
      <c r="E268" s="14" t="s">
        <v>32</v>
      </c>
      <c r="F268" s="14" t="s">
        <v>101</v>
      </c>
      <c r="G268" s="14" t="s">
        <v>58</v>
      </c>
      <c r="H268" s="14" t="s">
        <v>192</v>
      </c>
      <c r="I268" s="14" t="s">
        <v>182</v>
      </c>
      <c r="J268" s="15" t="s">
        <v>395</v>
      </c>
      <c r="K268" s="44">
        <v>934</v>
      </c>
      <c r="L268" s="15" t="s">
        <v>54</v>
      </c>
      <c r="M268" s="124">
        <v>2121389.15</v>
      </c>
      <c r="N268" s="124">
        <v>2121389.15</v>
      </c>
      <c r="O268" s="124">
        <v>2121389.15</v>
      </c>
      <c r="P268" s="120">
        <f t="shared" si="116"/>
        <v>1</v>
      </c>
      <c r="Q268" s="133"/>
      <c r="R268" s="133"/>
      <c r="S268" s="133"/>
    </row>
    <row r="269" spans="1:19" s="134" customFormat="1" ht="93.6" x14ac:dyDescent="0.25">
      <c r="A269" s="26" t="s">
        <v>362</v>
      </c>
      <c r="B269" s="14" t="s">
        <v>97</v>
      </c>
      <c r="C269" s="14" t="s">
        <v>15</v>
      </c>
      <c r="D269" s="14" t="s">
        <v>101</v>
      </c>
      <c r="E269" s="14" t="s">
        <v>32</v>
      </c>
      <c r="F269" s="14" t="s">
        <v>101</v>
      </c>
      <c r="G269" s="14" t="s">
        <v>58</v>
      </c>
      <c r="H269" s="14" t="s">
        <v>192</v>
      </c>
      <c r="I269" s="14" t="s">
        <v>182</v>
      </c>
      <c r="J269" s="15" t="s">
        <v>215</v>
      </c>
      <c r="K269" s="44">
        <v>529</v>
      </c>
      <c r="L269" s="15" t="s">
        <v>54</v>
      </c>
      <c r="M269" s="124">
        <v>65102831.689999998</v>
      </c>
      <c r="N269" s="124">
        <v>65102831.68</v>
      </c>
      <c r="O269" s="124">
        <v>65102831.68</v>
      </c>
      <c r="P269" s="120">
        <f t="shared" si="116"/>
        <v>0.99999999984639687</v>
      </c>
      <c r="Q269" s="142">
        <f>K267+K268+K269+K270+K271+K272+K273+K274+K275+K276+K278+K280</f>
        <v>6520.1</v>
      </c>
      <c r="R269" s="133"/>
      <c r="S269" s="133"/>
    </row>
    <row r="270" spans="1:19" s="134" customFormat="1" ht="93.6" x14ac:dyDescent="0.25">
      <c r="A270" s="26" t="s">
        <v>363</v>
      </c>
      <c r="B270" s="14" t="s">
        <v>97</v>
      </c>
      <c r="C270" s="14" t="s">
        <v>15</v>
      </c>
      <c r="D270" s="14" t="s">
        <v>101</v>
      </c>
      <c r="E270" s="14" t="s">
        <v>32</v>
      </c>
      <c r="F270" s="14" t="s">
        <v>101</v>
      </c>
      <c r="G270" s="14" t="s">
        <v>58</v>
      </c>
      <c r="H270" s="14" t="s">
        <v>192</v>
      </c>
      <c r="I270" s="14" t="s">
        <v>182</v>
      </c>
      <c r="J270" s="15" t="s">
        <v>215</v>
      </c>
      <c r="K270" s="44">
        <v>617.6</v>
      </c>
      <c r="L270" s="15" t="s">
        <v>54</v>
      </c>
      <c r="M270" s="124">
        <v>67967660.909999996</v>
      </c>
      <c r="N270" s="124">
        <v>67967660.909999996</v>
      </c>
      <c r="O270" s="124">
        <v>67967660.909999996</v>
      </c>
      <c r="P270" s="120">
        <f t="shared" si="116"/>
        <v>1</v>
      </c>
      <c r="Q270" s="133"/>
      <c r="R270" s="133"/>
      <c r="S270" s="133"/>
    </row>
    <row r="271" spans="1:19" s="134" customFormat="1" ht="78" x14ac:dyDescent="0.25">
      <c r="A271" s="26" t="s">
        <v>364</v>
      </c>
      <c r="B271" s="14" t="s">
        <v>97</v>
      </c>
      <c r="C271" s="14" t="s">
        <v>15</v>
      </c>
      <c r="D271" s="14" t="s">
        <v>101</v>
      </c>
      <c r="E271" s="14" t="s">
        <v>32</v>
      </c>
      <c r="F271" s="14" t="s">
        <v>101</v>
      </c>
      <c r="G271" s="14" t="s">
        <v>58</v>
      </c>
      <c r="H271" s="14" t="s">
        <v>192</v>
      </c>
      <c r="I271" s="14" t="s">
        <v>182</v>
      </c>
      <c r="J271" s="15" t="s">
        <v>395</v>
      </c>
      <c r="K271" s="44">
        <v>209</v>
      </c>
      <c r="L271" s="15" t="s">
        <v>54</v>
      </c>
      <c r="M271" s="124">
        <v>27342183.41</v>
      </c>
      <c r="N271" s="124">
        <v>0</v>
      </c>
      <c r="O271" s="124">
        <v>0</v>
      </c>
      <c r="P271" s="120">
        <f t="shared" si="116"/>
        <v>0</v>
      </c>
      <c r="Q271" s="133"/>
      <c r="R271" s="133"/>
      <c r="S271" s="133"/>
    </row>
    <row r="272" spans="1:19" s="134" customFormat="1" ht="46.8" x14ac:dyDescent="0.25">
      <c r="A272" s="26" t="s">
        <v>365</v>
      </c>
      <c r="B272" s="14" t="s">
        <v>97</v>
      </c>
      <c r="C272" s="14" t="s">
        <v>15</v>
      </c>
      <c r="D272" s="14" t="s">
        <v>101</v>
      </c>
      <c r="E272" s="14" t="s">
        <v>32</v>
      </c>
      <c r="F272" s="14" t="s">
        <v>101</v>
      </c>
      <c r="G272" s="14" t="s">
        <v>58</v>
      </c>
      <c r="H272" s="14" t="s">
        <v>192</v>
      </c>
      <c r="I272" s="14" t="s">
        <v>182</v>
      </c>
      <c r="J272" s="15" t="s">
        <v>395</v>
      </c>
      <c r="K272" s="44">
        <v>228</v>
      </c>
      <c r="L272" s="15" t="s">
        <v>54</v>
      </c>
      <c r="M272" s="124">
        <v>53353235.689999998</v>
      </c>
      <c r="N272" s="124">
        <v>0</v>
      </c>
      <c r="O272" s="124">
        <v>0</v>
      </c>
      <c r="P272" s="120">
        <f t="shared" si="116"/>
        <v>0</v>
      </c>
      <c r="Q272" s="133"/>
      <c r="R272" s="133"/>
      <c r="S272" s="133"/>
    </row>
    <row r="273" spans="1:19" s="134" customFormat="1" ht="62.4" x14ac:dyDescent="0.25">
      <c r="A273" s="26" t="s">
        <v>366</v>
      </c>
      <c r="B273" s="14" t="s">
        <v>97</v>
      </c>
      <c r="C273" s="14" t="s">
        <v>15</v>
      </c>
      <c r="D273" s="14" t="s">
        <v>101</v>
      </c>
      <c r="E273" s="14" t="s">
        <v>32</v>
      </c>
      <c r="F273" s="14" t="s">
        <v>101</v>
      </c>
      <c r="G273" s="14" t="s">
        <v>58</v>
      </c>
      <c r="H273" s="14" t="s">
        <v>192</v>
      </c>
      <c r="I273" s="14" t="s">
        <v>182</v>
      </c>
      <c r="J273" s="15" t="s">
        <v>395</v>
      </c>
      <c r="K273" s="44">
        <v>108</v>
      </c>
      <c r="L273" s="15" t="s">
        <v>54</v>
      </c>
      <c r="M273" s="124">
        <v>3278620.94</v>
      </c>
      <c r="N273" s="124">
        <v>3278582.45</v>
      </c>
      <c r="O273" s="124">
        <v>3278582.45</v>
      </c>
      <c r="P273" s="120">
        <f t="shared" si="116"/>
        <v>0.99998826030800625</v>
      </c>
      <c r="Q273" s="133"/>
      <c r="R273" s="133"/>
      <c r="S273" s="133"/>
    </row>
    <row r="274" spans="1:19" s="134" customFormat="1" ht="46.8" x14ac:dyDescent="0.25">
      <c r="A274" s="26" t="s">
        <v>367</v>
      </c>
      <c r="B274" s="14" t="s">
        <v>97</v>
      </c>
      <c r="C274" s="14" t="s">
        <v>15</v>
      </c>
      <c r="D274" s="14" t="s">
        <v>101</v>
      </c>
      <c r="E274" s="14" t="s">
        <v>32</v>
      </c>
      <c r="F274" s="14" t="s">
        <v>101</v>
      </c>
      <c r="G274" s="14" t="s">
        <v>58</v>
      </c>
      <c r="H274" s="14" t="s">
        <v>192</v>
      </c>
      <c r="I274" s="14" t="s">
        <v>182</v>
      </c>
      <c r="J274" s="15" t="s">
        <v>215</v>
      </c>
      <c r="K274" s="44">
        <v>191</v>
      </c>
      <c r="L274" s="15" t="s">
        <v>54</v>
      </c>
      <c r="M274" s="124">
        <v>19929457.399999999</v>
      </c>
      <c r="N274" s="124">
        <v>19929457.399999999</v>
      </c>
      <c r="O274" s="124">
        <v>19929457.399999999</v>
      </c>
      <c r="P274" s="120">
        <f t="shared" si="116"/>
        <v>1</v>
      </c>
      <c r="Q274" s="133"/>
      <c r="R274" s="133"/>
      <c r="S274" s="133"/>
    </row>
    <row r="275" spans="1:19" s="134" customFormat="1" ht="78" x14ac:dyDescent="0.25">
      <c r="A275" s="26" t="s">
        <v>368</v>
      </c>
      <c r="B275" s="14" t="s">
        <v>97</v>
      </c>
      <c r="C275" s="14" t="s">
        <v>15</v>
      </c>
      <c r="D275" s="14" t="s">
        <v>101</v>
      </c>
      <c r="E275" s="14" t="s">
        <v>32</v>
      </c>
      <c r="F275" s="14" t="s">
        <v>101</v>
      </c>
      <c r="G275" s="14" t="s">
        <v>58</v>
      </c>
      <c r="H275" s="14" t="s">
        <v>192</v>
      </c>
      <c r="I275" s="14" t="s">
        <v>182</v>
      </c>
      <c r="J275" s="15" t="s">
        <v>395</v>
      </c>
      <c r="K275" s="44">
        <v>1441</v>
      </c>
      <c r="L275" s="15" t="s">
        <v>54</v>
      </c>
      <c r="M275" s="124">
        <v>2647226.4500000002</v>
      </c>
      <c r="N275" s="124">
        <v>2647226.4500000002</v>
      </c>
      <c r="O275" s="124">
        <v>2647226.4500000002</v>
      </c>
      <c r="P275" s="120">
        <f t="shared" si="116"/>
        <v>1</v>
      </c>
      <c r="Q275" s="133"/>
      <c r="R275" s="133"/>
      <c r="S275" s="133"/>
    </row>
    <row r="276" spans="1:19" s="134" customFormat="1" ht="62.4" x14ac:dyDescent="0.25">
      <c r="A276" s="26" t="s">
        <v>369</v>
      </c>
      <c r="B276" s="14" t="s">
        <v>97</v>
      </c>
      <c r="C276" s="14" t="s">
        <v>15</v>
      </c>
      <c r="D276" s="14" t="s">
        <v>101</v>
      </c>
      <c r="E276" s="14" t="s">
        <v>32</v>
      </c>
      <c r="F276" s="14" t="s">
        <v>101</v>
      </c>
      <c r="G276" s="14" t="s">
        <v>58</v>
      </c>
      <c r="H276" s="14" t="s">
        <v>192</v>
      </c>
      <c r="I276" s="14" t="s">
        <v>182</v>
      </c>
      <c r="J276" s="15" t="s">
        <v>395</v>
      </c>
      <c r="K276" s="44">
        <v>83.5</v>
      </c>
      <c r="L276" s="15" t="s">
        <v>54</v>
      </c>
      <c r="M276" s="124">
        <v>8459014.8699999992</v>
      </c>
      <c r="N276" s="124">
        <v>8459014.8699999992</v>
      </c>
      <c r="O276" s="124">
        <v>8459014.8699999992</v>
      </c>
      <c r="P276" s="120">
        <f t="shared" si="116"/>
        <v>1</v>
      </c>
      <c r="Q276" s="133"/>
      <c r="R276" s="133"/>
      <c r="S276" s="133"/>
    </row>
    <row r="277" spans="1:19" s="138" customFormat="1" ht="31.2" x14ac:dyDescent="0.25">
      <c r="A277" s="17" t="s">
        <v>231</v>
      </c>
      <c r="B277" s="36"/>
      <c r="C277" s="36"/>
      <c r="D277" s="36"/>
      <c r="E277" s="36"/>
      <c r="F277" s="36"/>
      <c r="G277" s="36"/>
      <c r="H277" s="36"/>
      <c r="I277" s="36"/>
      <c r="J277" s="37"/>
      <c r="K277" s="38"/>
      <c r="L277" s="37"/>
      <c r="M277" s="114">
        <f>M278</f>
        <v>7136609</v>
      </c>
      <c r="N277" s="114">
        <f t="shared" ref="N277:O277" si="126">N278</f>
        <v>0</v>
      </c>
      <c r="O277" s="114">
        <f t="shared" si="126"/>
        <v>0</v>
      </c>
      <c r="P277" s="120">
        <f t="shared" si="116"/>
        <v>0</v>
      </c>
      <c r="Q277" s="137"/>
      <c r="R277" s="137"/>
      <c r="S277" s="137"/>
    </row>
    <row r="278" spans="1:19" s="134" customFormat="1" ht="62.4" x14ac:dyDescent="0.25">
      <c r="A278" s="26" t="s">
        <v>360</v>
      </c>
      <c r="B278" s="14" t="s">
        <v>97</v>
      </c>
      <c r="C278" s="14" t="s">
        <v>15</v>
      </c>
      <c r="D278" s="14" t="s">
        <v>101</v>
      </c>
      <c r="E278" s="14" t="s">
        <v>32</v>
      </c>
      <c r="F278" s="14" t="s">
        <v>101</v>
      </c>
      <c r="G278" s="14" t="s">
        <v>58</v>
      </c>
      <c r="H278" s="14" t="s">
        <v>192</v>
      </c>
      <c r="I278" s="14" t="s">
        <v>182</v>
      </c>
      <c r="J278" s="15" t="s">
        <v>215</v>
      </c>
      <c r="K278" s="44">
        <v>618</v>
      </c>
      <c r="L278" s="15" t="s">
        <v>54</v>
      </c>
      <c r="M278" s="124">
        <v>7136609</v>
      </c>
      <c r="N278" s="124">
        <v>0</v>
      </c>
      <c r="O278" s="124">
        <v>0</v>
      </c>
      <c r="P278" s="120">
        <f t="shared" si="116"/>
        <v>0</v>
      </c>
      <c r="Q278" s="133"/>
      <c r="R278" s="133"/>
      <c r="S278" s="133"/>
    </row>
    <row r="279" spans="1:19" s="138" customFormat="1" ht="31.2" x14ac:dyDescent="0.25">
      <c r="A279" s="17" t="s">
        <v>285</v>
      </c>
      <c r="B279" s="36"/>
      <c r="C279" s="36"/>
      <c r="D279" s="36"/>
      <c r="E279" s="36"/>
      <c r="F279" s="36"/>
      <c r="G279" s="36"/>
      <c r="H279" s="36"/>
      <c r="I279" s="36"/>
      <c r="J279" s="37"/>
      <c r="K279" s="38"/>
      <c r="L279" s="37"/>
      <c r="M279" s="114">
        <f>M280</f>
        <v>2783276.89</v>
      </c>
      <c r="N279" s="114">
        <f t="shared" ref="N279:O279" si="127">N280</f>
        <v>2783276.89</v>
      </c>
      <c r="O279" s="114">
        <f t="shared" si="127"/>
        <v>2783276.89</v>
      </c>
      <c r="P279" s="120">
        <f t="shared" si="116"/>
        <v>1</v>
      </c>
      <c r="Q279" s="137"/>
      <c r="R279" s="137"/>
      <c r="S279" s="137"/>
    </row>
    <row r="280" spans="1:19" s="134" customFormat="1" ht="46.8" x14ac:dyDescent="0.25">
      <c r="A280" s="26" t="s">
        <v>361</v>
      </c>
      <c r="B280" s="14" t="s">
        <v>97</v>
      </c>
      <c r="C280" s="14" t="s">
        <v>15</v>
      </c>
      <c r="D280" s="14" t="s">
        <v>101</v>
      </c>
      <c r="E280" s="14" t="s">
        <v>32</v>
      </c>
      <c r="F280" s="14" t="s">
        <v>101</v>
      </c>
      <c r="G280" s="14" t="s">
        <v>58</v>
      </c>
      <c r="H280" s="14" t="s">
        <v>192</v>
      </c>
      <c r="I280" s="14" t="s">
        <v>182</v>
      </c>
      <c r="J280" s="15" t="s">
        <v>215</v>
      </c>
      <c r="K280" s="44">
        <v>742</v>
      </c>
      <c r="L280" s="15" t="s">
        <v>54</v>
      </c>
      <c r="M280" s="124">
        <v>2783276.89</v>
      </c>
      <c r="N280" s="124">
        <v>2783276.89</v>
      </c>
      <c r="O280" s="124">
        <v>2783276.89</v>
      </c>
      <c r="P280" s="120">
        <f t="shared" si="116"/>
        <v>1</v>
      </c>
      <c r="Q280" s="133"/>
      <c r="R280" s="133"/>
      <c r="S280" s="133"/>
    </row>
    <row r="281" spans="1:19" s="134" customFormat="1" ht="46.8" x14ac:dyDescent="0.25">
      <c r="A281" s="17" t="s">
        <v>105</v>
      </c>
      <c r="B281" s="36" t="s">
        <v>97</v>
      </c>
      <c r="C281" s="36" t="s">
        <v>15</v>
      </c>
      <c r="D281" s="36" t="s">
        <v>81</v>
      </c>
      <c r="E281" s="36" t="s">
        <v>0</v>
      </c>
      <c r="F281" s="36" t="s">
        <v>0</v>
      </c>
      <c r="G281" s="36" t="s">
        <v>0</v>
      </c>
      <c r="H281" s="121" t="s">
        <v>0</v>
      </c>
      <c r="I281" s="121" t="s">
        <v>0</v>
      </c>
      <c r="J281" s="122" t="s">
        <v>0</v>
      </c>
      <c r="K281" s="123"/>
      <c r="L281" s="122" t="s">
        <v>0</v>
      </c>
      <c r="M281" s="114">
        <f>M282</f>
        <v>1393454641.6300001</v>
      </c>
      <c r="N281" s="114">
        <f t="shared" ref="N281:O283" si="128">N282</f>
        <v>624476862.88</v>
      </c>
      <c r="O281" s="114">
        <f t="shared" si="128"/>
        <v>735308539.46000004</v>
      </c>
      <c r="P281" s="120">
        <f t="shared" si="116"/>
        <v>0.52768745927737515</v>
      </c>
      <c r="Q281" s="133"/>
      <c r="R281" s="133"/>
      <c r="S281" s="133"/>
    </row>
    <row r="282" spans="1:19" s="134" customFormat="1" ht="31.2" x14ac:dyDescent="0.25">
      <c r="A282" s="17" t="s">
        <v>31</v>
      </c>
      <c r="B282" s="36" t="s">
        <v>97</v>
      </c>
      <c r="C282" s="36" t="s">
        <v>15</v>
      </c>
      <c r="D282" s="36" t="s">
        <v>81</v>
      </c>
      <c r="E282" s="36" t="s">
        <v>32</v>
      </c>
      <c r="F282" s="36" t="s">
        <v>0</v>
      </c>
      <c r="G282" s="36" t="s">
        <v>0</v>
      </c>
      <c r="H282" s="121" t="s">
        <v>0</v>
      </c>
      <c r="I282" s="121" t="s">
        <v>0</v>
      </c>
      <c r="J282" s="122" t="s">
        <v>0</v>
      </c>
      <c r="K282" s="123"/>
      <c r="L282" s="122" t="s">
        <v>0</v>
      </c>
      <c r="M282" s="114">
        <f>M283</f>
        <v>1393454641.6300001</v>
      </c>
      <c r="N282" s="114">
        <f t="shared" si="128"/>
        <v>624476862.88</v>
      </c>
      <c r="O282" s="114">
        <f t="shared" si="128"/>
        <v>735308539.46000004</v>
      </c>
      <c r="P282" s="120">
        <f t="shared" si="116"/>
        <v>0.52768745927737515</v>
      </c>
      <c r="Q282" s="133"/>
      <c r="R282" s="133"/>
      <c r="S282" s="133"/>
    </row>
    <row r="283" spans="1:19" s="134" customFormat="1" ht="15.6" x14ac:dyDescent="0.25">
      <c r="A283" s="24" t="s">
        <v>33</v>
      </c>
      <c r="B283" s="36" t="s">
        <v>97</v>
      </c>
      <c r="C283" s="36" t="s">
        <v>15</v>
      </c>
      <c r="D283" s="36" t="s">
        <v>81</v>
      </c>
      <c r="E283" s="36" t="s">
        <v>32</v>
      </c>
      <c r="F283" s="36" t="s">
        <v>34</v>
      </c>
      <c r="G283" s="36" t="s">
        <v>0</v>
      </c>
      <c r="H283" s="36" t="s">
        <v>0</v>
      </c>
      <c r="I283" s="36" t="s">
        <v>0</v>
      </c>
      <c r="J283" s="37" t="s">
        <v>0</v>
      </c>
      <c r="K283" s="38"/>
      <c r="L283" s="37" t="s">
        <v>0</v>
      </c>
      <c r="M283" s="114">
        <f>M284</f>
        <v>1393454641.6300001</v>
      </c>
      <c r="N283" s="114">
        <f t="shared" si="128"/>
        <v>624476862.88</v>
      </c>
      <c r="O283" s="114">
        <f t="shared" si="128"/>
        <v>735308539.46000004</v>
      </c>
      <c r="P283" s="120">
        <f t="shared" si="116"/>
        <v>0.52768745927737515</v>
      </c>
      <c r="Q283" s="133"/>
      <c r="R283" s="133"/>
      <c r="S283" s="133"/>
    </row>
    <row r="284" spans="1:19" s="134" customFormat="1" ht="15.6" x14ac:dyDescent="0.25">
      <c r="A284" s="24" t="s">
        <v>35</v>
      </c>
      <c r="B284" s="36" t="s">
        <v>97</v>
      </c>
      <c r="C284" s="36" t="s">
        <v>15</v>
      </c>
      <c r="D284" s="36" t="s">
        <v>81</v>
      </c>
      <c r="E284" s="36" t="s">
        <v>32</v>
      </c>
      <c r="F284" s="36" t="s">
        <v>34</v>
      </c>
      <c r="G284" s="36" t="s">
        <v>36</v>
      </c>
      <c r="H284" s="36" t="s">
        <v>0</v>
      </c>
      <c r="I284" s="36" t="s">
        <v>0</v>
      </c>
      <c r="J284" s="37" t="s">
        <v>0</v>
      </c>
      <c r="K284" s="38"/>
      <c r="L284" s="37" t="s">
        <v>0</v>
      </c>
      <c r="M284" s="114">
        <f>M285+M289+M295</f>
        <v>1393454641.6300001</v>
      </c>
      <c r="N284" s="114">
        <f>N285+N289+N295</f>
        <v>624476862.88</v>
      </c>
      <c r="O284" s="114">
        <f>O285+O289+O295</f>
        <v>735308539.46000004</v>
      </c>
      <c r="P284" s="120">
        <f t="shared" si="116"/>
        <v>0.52768745927737515</v>
      </c>
      <c r="Q284" s="133"/>
      <c r="R284" s="133"/>
      <c r="S284" s="133"/>
    </row>
    <row r="285" spans="1:19" s="134" customFormat="1" ht="109.2" x14ac:dyDescent="0.25">
      <c r="A285" s="24" t="s">
        <v>328</v>
      </c>
      <c r="B285" s="36" t="s">
        <v>97</v>
      </c>
      <c r="C285" s="36" t="s">
        <v>15</v>
      </c>
      <c r="D285" s="36" t="s">
        <v>81</v>
      </c>
      <c r="E285" s="36" t="s">
        <v>32</v>
      </c>
      <c r="F285" s="36" t="s">
        <v>34</v>
      </c>
      <c r="G285" s="36" t="s">
        <v>36</v>
      </c>
      <c r="H285" s="36" t="s">
        <v>329</v>
      </c>
      <c r="I285" s="36" t="s">
        <v>0</v>
      </c>
      <c r="J285" s="37" t="s">
        <v>0</v>
      </c>
      <c r="K285" s="38" t="s">
        <v>0</v>
      </c>
      <c r="L285" s="37" t="s">
        <v>0</v>
      </c>
      <c r="M285" s="114">
        <f>M286</f>
        <v>300000000</v>
      </c>
      <c r="N285" s="114">
        <f t="shared" ref="N285:O287" si="129">N286</f>
        <v>31765854.129999999</v>
      </c>
      <c r="O285" s="114">
        <f t="shared" si="129"/>
        <v>92209214.549999997</v>
      </c>
      <c r="P285" s="120">
        <f t="shared" si="116"/>
        <v>0.30736404849999999</v>
      </c>
      <c r="Q285" s="133"/>
      <c r="R285" s="133"/>
      <c r="S285" s="133"/>
    </row>
    <row r="286" spans="1:19" s="134" customFormat="1" ht="62.4" x14ac:dyDescent="0.25">
      <c r="A286" s="24" t="s">
        <v>187</v>
      </c>
      <c r="B286" s="36" t="s">
        <v>97</v>
      </c>
      <c r="C286" s="36" t="s">
        <v>15</v>
      </c>
      <c r="D286" s="36" t="s">
        <v>81</v>
      </c>
      <c r="E286" s="36" t="s">
        <v>32</v>
      </c>
      <c r="F286" s="36" t="s">
        <v>34</v>
      </c>
      <c r="G286" s="36" t="s">
        <v>36</v>
      </c>
      <c r="H286" s="36" t="s">
        <v>329</v>
      </c>
      <c r="I286" s="36" t="s">
        <v>182</v>
      </c>
      <c r="J286" s="37" t="s">
        <v>0</v>
      </c>
      <c r="K286" s="38" t="s">
        <v>0</v>
      </c>
      <c r="L286" s="37" t="s">
        <v>0</v>
      </c>
      <c r="M286" s="114">
        <f>M287</f>
        <v>300000000</v>
      </c>
      <c r="N286" s="114">
        <f t="shared" si="129"/>
        <v>31765854.129999999</v>
      </c>
      <c r="O286" s="114">
        <f t="shared" si="129"/>
        <v>92209214.549999997</v>
      </c>
      <c r="P286" s="120">
        <f t="shared" si="116"/>
        <v>0.30736404849999999</v>
      </c>
      <c r="Q286" s="133"/>
      <c r="R286" s="133"/>
      <c r="S286" s="133"/>
    </row>
    <row r="287" spans="1:19" s="134" customFormat="1" ht="31.2" x14ac:dyDescent="0.25">
      <c r="A287" s="24" t="s">
        <v>296</v>
      </c>
      <c r="B287" s="36" t="s">
        <v>0</v>
      </c>
      <c r="C287" s="36" t="s">
        <v>0</v>
      </c>
      <c r="D287" s="36" t="s">
        <v>0</v>
      </c>
      <c r="E287" s="36" t="s">
        <v>0</v>
      </c>
      <c r="F287" s="36" t="s">
        <v>0</v>
      </c>
      <c r="G287" s="36" t="s">
        <v>0</v>
      </c>
      <c r="H287" s="36" t="s">
        <v>0</v>
      </c>
      <c r="I287" s="36" t="s">
        <v>0</v>
      </c>
      <c r="J287" s="37" t="s">
        <v>0</v>
      </c>
      <c r="K287" s="38" t="s">
        <v>0</v>
      </c>
      <c r="L287" s="37" t="s">
        <v>0</v>
      </c>
      <c r="M287" s="114">
        <f>M288</f>
        <v>300000000</v>
      </c>
      <c r="N287" s="114">
        <f t="shared" si="129"/>
        <v>31765854.129999999</v>
      </c>
      <c r="O287" s="114">
        <f t="shared" si="129"/>
        <v>92209214.549999997</v>
      </c>
      <c r="P287" s="120">
        <f t="shared" si="116"/>
        <v>0.30736404849999999</v>
      </c>
      <c r="Q287" s="133"/>
      <c r="R287" s="133"/>
      <c r="S287" s="133"/>
    </row>
    <row r="288" spans="1:19" s="136" customFormat="1" ht="46.8" x14ac:dyDescent="0.25">
      <c r="A288" s="145" t="s">
        <v>330</v>
      </c>
      <c r="B288" s="14" t="s">
        <v>97</v>
      </c>
      <c r="C288" s="14" t="s">
        <v>15</v>
      </c>
      <c r="D288" s="14" t="s">
        <v>81</v>
      </c>
      <c r="E288" s="14" t="s">
        <v>32</v>
      </c>
      <c r="F288" s="14" t="s">
        <v>34</v>
      </c>
      <c r="G288" s="14" t="s">
        <v>36</v>
      </c>
      <c r="H288" s="14" t="s">
        <v>329</v>
      </c>
      <c r="I288" s="14" t="s">
        <v>182</v>
      </c>
      <c r="J288" s="15" t="s">
        <v>215</v>
      </c>
      <c r="K288" s="44">
        <v>1000.81</v>
      </c>
      <c r="L288" s="15">
        <v>2023</v>
      </c>
      <c r="M288" s="124">
        <v>300000000</v>
      </c>
      <c r="N288" s="124">
        <v>31765854.129999999</v>
      </c>
      <c r="O288" s="124">
        <v>92209214.549999997</v>
      </c>
      <c r="P288" s="120">
        <f t="shared" si="116"/>
        <v>0.30736404849999999</v>
      </c>
      <c r="Q288" s="135"/>
      <c r="R288" s="135"/>
      <c r="S288" s="135"/>
    </row>
    <row r="289" spans="1:19" s="134" customFormat="1" ht="46.8" x14ac:dyDescent="0.25">
      <c r="A289" s="17" t="s">
        <v>209</v>
      </c>
      <c r="B289" s="36" t="s">
        <v>97</v>
      </c>
      <c r="C289" s="36" t="s">
        <v>15</v>
      </c>
      <c r="D289" s="36" t="s">
        <v>81</v>
      </c>
      <c r="E289" s="36" t="s">
        <v>32</v>
      </c>
      <c r="F289" s="36" t="s">
        <v>34</v>
      </c>
      <c r="G289" s="36" t="s">
        <v>36</v>
      </c>
      <c r="H289" s="36" t="s">
        <v>208</v>
      </c>
      <c r="I289" s="121" t="s">
        <v>0</v>
      </c>
      <c r="J289" s="122" t="s">
        <v>0</v>
      </c>
      <c r="K289" s="123"/>
      <c r="L289" s="122" t="s">
        <v>0</v>
      </c>
      <c r="M289" s="114">
        <f>M290</f>
        <v>186778541.63</v>
      </c>
      <c r="N289" s="114">
        <f t="shared" ref="N289:O289" si="130">N290</f>
        <v>174841850.25</v>
      </c>
      <c r="O289" s="114">
        <f t="shared" si="130"/>
        <v>174841850.25</v>
      </c>
      <c r="P289" s="120">
        <f t="shared" si="116"/>
        <v>0.93609174118274219</v>
      </c>
      <c r="Q289" s="133"/>
      <c r="R289" s="133"/>
      <c r="S289" s="133"/>
    </row>
    <row r="290" spans="1:19" s="134" customFormat="1" ht="62.4" x14ac:dyDescent="0.25">
      <c r="A290" s="17" t="s">
        <v>187</v>
      </c>
      <c r="B290" s="36" t="s">
        <v>97</v>
      </c>
      <c r="C290" s="36" t="s">
        <v>15</v>
      </c>
      <c r="D290" s="36" t="s">
        <v>81</v>
      </c>
      <c r="E290" s="36" t="s">
        <v>32</v>
      </c>
      <c r="F290" s="36" t="s">
        <v>34</v>
      </c>
      <c r="G290" s="36" t="s">
        <v>36</v>
      </c>
      <c r="H290" s="36" t="s">
        <v>208</v>
      </c>
      <c r="I290" s="36" t="s">
        <v>182</v>
      </c>
      <c r="J290" s="37" t="s">
        <v>0</v>
      </c>
      <c r="K290" s="38"/>
      <c r="L290" s="37" t="s">
        <v>0</v>
      </c>
      <c r="M290" s="114">
        <f>M291+M293</f>
        <v>186778541.63</v>
      </c>
      <c r="N290" s="114">
        <f t="shared" ref="N290" si="131">N291+N293</f>
        <v>174841850.25</v>
      </c>
      <c r="O290" s="114">
        <f t="shared" ref="O290" si="132">O291+O293</f>
        <v>174841850.25</v>
      </c>
      <c r="P290" s="120">
        <f t="shared" si="116"/>
        <v>0.93609174118274219</v>
      </c>
      <c r="Q290" s="133"/>
      <c r="R290" s="133"/>
      <c r="S290" s="133"/>
    </row>
    <row r="291" spans="1:19" s="134" customFormat="1" ht="15.6" x14ac:dyDescent="0.25">
      <c r="A291" s="17" t="s">
        <v>156</v>
      </c>
      <c r="B291" s="36"/>
      <c r="C291" s="36"/>
      <c r="D291" s="36"/>
      <c r="E291" s="36"/>
      <c r="F291" s="36"/>
      <c r="G291" s="36"/>
      <c r="H291" s="36"/>
      <c r="I291" s="36"/>
      <c r="J291" s="37"/>
      <c r="K291" s="38"/>
      <c r="L291" s="37"/>
      <c r="M291" s="114">
        <f>M292</f>
        <v>85775123.339999989</v>
      </c>
      <c r="N291" s="114">
        <f t="shared" ref="N291:O291" si="133">N292</f>
        <v>74422598.400000006</v>
      </c>
      <c r="O291" s="114">
        <f t="shared" si="133"/>
        <v>74422598.400000006</v>
      </c>
      <c r="P291" s="120">
        <f t="shared" si="116"/>
        <v>0.86764781561432158</v>
      </c>
      <c r="Q291" s="133"/>
      <c r="R291" s="133"/>
      <c r="S291" s="133"/>
    </row>
    <row r="292" spans="1:19" s="136" customFormat="1" ht="62.4" x14ac:dyDescent="0.25">
      <c r="A292" s="26" t="s">
        <v>392</v>
      </c>
      <c r="B292" s="14" t="s">
        <v>97</v>
      </c>
      <c r="C292" s="14" t="s">
        <v>15</v>
      </c>
      <c r="D292" s="14" t="s">
        <v>81</v>
      </c>
      <c r="E292" s="14" t="s">
        <v>32</v>
      </c>
      <c r="F292" s="14" t="s">
        <v>34</v>
      </c>
      <c r="G292" s="14" t="s">
        <v>36</v>
      </c>
      <c r="H292" s="14" t="s">
        <v>208</v>
      </c>
      <c r="I292" s="14" t="s">
        <v>182</v>
      </c>
      <c r="J292" s="15" t="s">
        <v>215</v>
      </c>
      <c r="K292" s="44">
        <v>645</v>
      </c>
      <c r="L292" s="15" t="s">
        <v>54</v>
      </c>
      <c r="M292" s="124">
        <v>85775123.339999989</v>
      </c>
      <c r="N292" s="124">
        <v>74422598.400000006</v>
      </c>
      <c r="O292" s="124">
        <v>74422598.400000006</v>
      </c>
      <c r="P292" s="120">
        <f t="shared" si="116"/>
        <v>0.86764781561432158</v>
      </c>
      <c r="Q292" s="135"/>
      <c r="R292" s="135"/>
      <c r="S292" s="135"/>
    </row>
    <row r="293" spans="1:19" s="134" customFormat="1" ht="15.6" x14ac:dyDescent="0.25">
      <c r="A293" s="17" t="s">
        <v>158</v>
      </c>
      <c r="B293" s="129" t="s">
        <v>0</v>
      </c>
      <c r="C293" s="129" t="s">
        <v>0</v>
      </c>
      <c r="D293" s="129" t="s">
        <v>0</v>
      </c>
      <c r="E293" s="129" t="s">
        <v>0</v>
      </c>
      <c r="F293" s="129" t="s">
        <v>0</v>
      </c>
      <c r="G293" s="129" t="s">
        <v>0</v>
      </c>
      <c r="H293" s="129" t="s">
        <v>0</v>
      </c>
      <c r="I293" s="129" t="s">
        <v>0</v>
      </c>
      <c r="J293" s="129" t="s">
        <v>0</v>
      </c>
      <c r="K293" s="130"/>
      <c r="L293" s="129" t="s">
        <v>0</v>
      </c>
      <c r="M293" s="114">
        <f>M294</f>
        <v>101003418.29000001</v>
      </c>
      <c r="N293" s="114">
        <f t="shared" ref="N293:P293" si="134">N294</f>
        <v>100419251.84999999</v>
      </c>
      <c r="O293" s="114">
        <f t="shared" si="134"/>
        <v>100419251.84999999</v>
      </c>
      <c r="P293" s="114">
        <f t="shared" si="134"/>
        <v>0.99421636960520721</v>
      </c>
      <c r="Q293" s="133"/>
      <c r="R293" s="133"/>
      <c r="S293" s="133"/>
    </row>
    <row r="294" spans="1:19" s="136" customFormat="1" ht="46.8" x14ac:dyDescent="0.25">
      <c r="A294" s="26" t="s">
        <v>331</v>
      </c>
      <c r="B294" s="14" t="s">
        <v>97</v>
      </c>
      <c r="C294" s="14" t="s">
        <v>15</v>
      </c>
      <c r="D294" s="14" t="s">
        <v>81</v>
      </c>
      <c r="E294" s="14" t="s">
        <v>32</v>
      </c>
      <c r="F294" s="14" t="s">
        <v>34</v>
      </c>
      <c r="G294" s="14" t="s">
        <v>36</v>
      </c>
      <c r="H294" s="14" t="s">
        <v>208</v>
      </c>
      <c r="I294" s="14" t="s">
        <v>182</v>
      </c>
      <c r="J294" s="15" t="s">
        <v>109</v>
      </c>
      <c r="K294" s="71">
        <v>6.9269999999999996</v>
      </c>
      <c r="L294" s="15" t="s">
        <v>54</v>
      </c>
      <c r="M294" s="124">
        <v>101003418.29000001</v>
      </c>
      <c r="N294" s="124">
        <v>100419251.84999999</v>
      </c>
      <c r="O294" s="124">
        <v>100419251.84999999</v>
      </c>
      <c r="P294" s="120">
        <f t="shared" si="116"/>
        <v>0.99421636960520721</v>
      </c>
      <c r="Q294" s="135"/>
      <c r="R294" s="135"/>
      <c r="S294" s="135"/>
    </row>
    <row r="295" spans="1:19" s="134" customFormat="1" ht="124.8" x14ac:dyDescent="0.25">
      <c r="A295" s="150" t="s">
        <v>462</v>
      </c>
      <c r="B295" s="36" t="s">
        <v>97</v>
      </c>
      <c r="C295" s="36" t="s">
        <v>15</v>
      </c>
      <c r="D295" s="36" t="s">
        <v>81</v>
      </c>
      <c r="E295" s="36" t="s">
        <v>32</v>
      </c>
      <c r="F295" s="36" t="s">
        <v>34</v>
      </c>
      <c r="G295" s="36" t="s">
        <v>36</v>
      </c>
      <c r="H295" s="36" t="s">
        <v>463</v>
      </c>
      <c r="I295" s="121" t="s">
        <v>0</v>
      </c>
      <c r="J295" s="122" t="s">
        <v>0</v>
      </c>
      <c r="K295" s="123"/>
      <c r="L295" s="122" t="s">
        <v>0</v>
      </c>
      <c r="M295" s="114">
        <f>M296</f>
        <v>906676100</v>
      </c>
      <c r="N295" s="114">
        <f t="shared" ref="N295:O297" si="135">N296</f>
        <v>417869158.5</v>
      </c>
      <c r="O295" s="114">
        <f t="shared" si="135"/>
        <v>468257474.66000003</v>
      </c>
      <c r="P295" s="120">
        <f t="shared" si="116"/>
        <v>0.51645507658137235</v>
      </c>
      <c r="Q295" s="133"/>
      <c r="R295" s="133"/>
      <c r="S295" s="133"/>
    </row>
    <row r="296" spans="1:19" s="134" customFormat="1" ht="62.4" x14ac:dyDescent="0.25">
      <c r="A296" s="17" t="s">
        <v>187</v>
      </c>
      <c r="B296" s="36" t="s">
        <v>97</v>
      </c>
      <c r="C296" s="36" t="s">
        <v>15</v>
      </c>
      <c r="D296" s="36" t="s">
        <v>81</v>
      </c>
      <c r="E296" s="36" t="s">
        <v>32</v>
      </c>
      <c r="F296" s="36" t="s">
        <v>34</v>
      </c>
      <c r="G296" s="36" t="s">
        <v>36</v>
      </c>
      <c r="H296" s="36" t="s">
        <v>463</v>
      </c>
      <c r="I296" s="36" t="s">
        <v>182</v>
      </c>
      <c r="J296" s="37" t="s">
        <v>0</v>
      </c>
      <c r="K296" s="38"/>
      <c r="L296" s="37" t="s">
        <v>0</v>
      </c>
      <c r="M296" s="114">
        <f>M297</f>
        <v>906676100</v>
      </c>
      <c r="N296" s="114">
        <f t="shared" si="135"/>
        <v>417869158.5</v>
      </c>
      <c r="O296" s="114">
        <f t="shared" si="135"/>
        <v>468257474.66000003</v>
      </c>
      <c r="P296" s="120">
        <f t="shared" si="116"/>
        <v>0.51645507658137235</v>
      </c>
      <c r="Q296" s="133"/>
      <c r="R296" s="133"/>
      <c r="S296" s="133"/>
    </row>
    <row r="297" spans="1:19" s="134" customFormat="1" ht="15.6" x14ac:dyDescent="0.25">
      <c r="A297" s="17" t="s">
        <v>156</v>
      </c>
      <c r="B297" s="129" t="s">
        <v>0</v>
      </c>
      <c r="C297" s="129" t="s">
        <v>0</v>
      </c>
      <c r="D297" s="129" t="s">
        <v>0</v>
      </c>
      <c r="E297" s="129" t="s">
        <v>0</v>
      </c>
      <c r="F297" s="129" t="s">
        <v>0</v>
      </c>
      <c r="G297" s="129" t="s">
        <v>0</v>
      </c>
      <c r="H297" s="129" t="s">
        <v>0</v>
      </c>
      <c r="I297" s="129" t="s">
        <v>0</v>
      </c>
      <c r="J297" s="129" t="s">
        <v>0</v>
      </c>
      <c r="K297" s="130"/>
      <c r="L297" s="129" t="s">
        <v>0</v>
      </c>
      <c r="M297" s="114">
        <f>M298</f>
        <v>906676100</v>
      </c>
      <c r="N297" s="114">
        <f t="shared" si="135"/>
        <v>417869158.5</v>
      </c>
      <c r="O297" s="114">
        <f t="shared" si="135"/>
        <v>468257474.66000003</v>
      </c>
      <c r="P297" s="120">
        <f t="shared" si="116"/>
        <v>0.51645507658137235</v>
      </c>
      <c r="Q297" s="133"/>
      <c r="R297" s="133"/>
      <c r="S297" s="133"/>
    </row>
    <row r="298" spans="1:19" s="134" customFormat="1" ht="46.8" x14ac:dyDescent="0.25">
      <c r="A298" s="26" t="s">
        <v>207</v>
      </c>
      <c r="B298" s="14" t="s">
        <v>97</v>
      </c>
      <c r="C298" s="14" t="s">
        <v>15</v>
      </c>
      <c r="D298" s="14" t="s">
        <v>81</v>
      </c>
      <c r="E298" s="14" t="s">
        <v>32</v>
      </c>
      <c r="F298" s="14" t="s">
        <v>34</v>
      </c>
      <c r="G298" s="14" t="s">
        <v>36</v>
      </c>
      <c r="H298" s="14" t="s">
        <v>463</v>
      </c>
      <c r="I298" s="14" t="s">
        <v>182</v>
      </c>
      <c r="J298" s="15" t="s">
        <v>109</v>
      </c>
      <c r="K298" s="71">
        <v>4.601</v>
      </c>
      <c r="L298" s="15" t="s">
        <v>54</v>
      </c>
      <c r="M298" s="124">
        <f>1220000000-30000000-283323900</f>
        <v>906676100</v>
      </c>
      <c r="N298" s="124">
        <v>417869158.5</v>
      </c>
      <c r="O298" s="124">
        <v>468257474.66000003</v>
      </c>
      <c r="P298" s="120">
        <f t="shared" si="116"/>
        <v>0.51645507658137235</v>
      </c>
      <c r="Q298" s="133"/>
      <c r="R298" s="133"/>
      <c r="S298" s="133"/>
    </row>
    <row r="299" spans="1:19" s="134" customFormat="1" ht="62.4" x14ac:dyDescent="0.25">
      <c r="A299" s="17" t="s">
        <v>206</v>
      </c>
      <c r="B299" s="36" t="s">
        <v>200</v>
      </c>
      <c r="C299" s="36" t="s">
        <v>0</v>
      </c>
      <c r="D299" s="36" t="s">
        <v>0</v>
      </c>
      <c r="E299" s="36" t="s">
        <v>0</v>
      </c>
      <c r="F299" s="36" t="s">
        <v>0</v>
      </c>
      <c r="G299" s="36" t="s">
        <v>0</v>
      </c>
      <c r="H299" s="121" t="s">
        <v>0</v>
      </c>
      <c r="I299" s="121" t="s">
        <v>0</v>
      </c>
      <c r="J299" s="122" t="s">
        <v>0</v>
      </c>
      <c r="K299" s="123"/>
      <c r="L299" s="122" t="s">
        <v>0</v>
      </c>
      <c r="M299" s="114">
        <f>M300+M313</f>
        <v>1915219686.51</v>
      </c>
      <c r="N299" s="114">
        <f>N300+N313</f>
        <v>441614769.38</v>
      </c>
      <c r="O299" s="114">
        <f>O300+O313</f>
        <v>535103485.11000001</v>
      </c>
      <c r="P299" s="120">
        <f t="shared" si="116"/>
        <v>0.27939535546707428</v>
      </c>
      <c r="Q299" s="133"/>
      <c r="R299" s="133"/>
      <c r="S299" s="133"/>
    </row>
    <row r="300" spans="1:19" s="134" customFormat="1" ht="31.2" x14ac:dyDescent="0.25">
      <c r="A300" s="17" t="s">
        <v>171</v>
      </c>
      <c r="B300" s="36" t="s">
        <v>200</v>
      </c>
      <c r="C300" s="36" t="s">
        <v>12</v>
      </c>
      <c r="D300" s="36"/>
      <c r="E300" s="36"/>
      <c r="F300" s="36"/>
      <c r="G300" s="36"/>
      <c r="H300" s="121"/>
      <c r="I300" s="121"/>
      <c r="J300" s="122"/>
      <c r="K300" s="123"/>
      <c r="L300" s="122"/>
      <c r="M300" s="114">
        <f t="shared" ref="M300:M311" si="136">M301</f>
        <v>1640219686.51</v>
      </c>
      <c r="N300" s="114">
        <f t="shared" ref="N300:O311" si="137">N301</f>
        <v>441614769.38</v>
      </c>
      <c r="O300" s="114">
        <f t="shared" si="137"/>
        <v>535103485.11000001</v>
      </c>
      <c r="P300" s="120">
        <f t="shared" si="116"/>
        <v>0.32623891147689721</v>
      </c>
      <c r="Q300" s="133"/>
      <c r="R300" s="133"/>
      <c r="S300" s="133"/>
    </row>
    <row r="301" spans="1:19" s="134" customFormat="1" ht="31.2" x14ac:dyDescent="0.25">
      <c r="A301" s="17" t="s">
        <v>205</v>
      </c>
      <c r="B301" s="36" t="s">
        <v>200</v>
      </c>
      <c r="C301" s="36" t="s">
        <v>12</v>
      </c>
      <c r="D301" s="36" t="s">
        <v>199</v>
      </c>
      <c r="E301" s="36" t="s">
        <v>0</v>
      </c>
      <c r="F301" s="36" t="s">
        <v>0</v>
      </c>
      <c r="G301" s="36" t="s">
        <v>0</v>
      </c>
      <c r="H301" s="121" t="s">
        <v>0</v>
      </c>
      <c r="I301" s="121" t="s">
        <v>0</v>
      </c>
      <c r="J301" s="122" t="s">
        <v>0</v>
      </c>
      <c r="K301" s="123"/>
      <c r="L301" s="122" t="s">
        <v>0</v>
      </c>
      <c r="M301" s="114">
        <f t="shared" si="136"/>
        <v>1640219686.51</v>
      </c>
      <c r="N301" s="114">
        <f t="shared" si="137"/>
        <v>441614769.38</v>
      </c>
      <c r="O301" s="114">
        <f t="shared" si="137"/>
        <v>535103485.11000001</v>
      </c>
      <c r="P301" s="120">
        <f t="shared" si="116"/>
        <v>0.32623891147689721</v>
      </c>
      <c r="Q301" s="133"/>
      <c r="R301" s="133"/>
      <c r="S301" s="133"/>
    </row>
    <row r="302" spans="1:19" s="134" customFormat="1" ht="31.2" x14ac:dyDescent="0.25">
      <c r="A302" s="17" t="s">
        <v>31</v>
      </c>
      <c r="B302" s="36" t="s">
        <v>200</v>
      </c>
      <c r="C302" s="36" t="s">
        <v>12</v>
      </c>
      <c r="D302" s="36" t="s">
        <v>199</v>
      </c>
      <c r="E302" s="36" t="s">
        <v>32</v>
      </c>
      <c r="F302" s="36" t="s">
        <v>0</v>
      </c>
      <c r="G302" s="36" t="s">
        <v>0</v>
      </c>
      <c r="H302" s="121" t="s">
        <v>0</v>
      </c>
      <c r="I302" s="121" t="s">
        <v>0</v>
      </c>
      <c r="J302" s="122" t="s">
        <v>0</v>
      </c>
      <c r="K302" s="123"/>
      <c r="L302" s="122" t="s">
        <v>0</v>
      </c>
      <c r="M302" s="114">
        <f t="shared" si="136"/>
        <v>1640219686.51</v>
      </c>
      <c r="N302" s="114">
        <f t="shared" si="137"/>
        <v>441614769.38</v>
      </c>
      <c r="O302" s="114">
        <f t="shared" si="137"/>
        <v>535103485.11000001</v>
      </c>
      <c r="P302" s="120">
        <f t="shared" si="116"/>
        <v>0.32623891147689721</v>
      </c>
      <c r="Q302" s="133"/>
      <c r="R302" s="133"/>
      <c r="S302" s="133"/>
    </row>
    <row r="303" spans="1:19" s="134" customFormat="1" ht="15.6" x14ac:dyDescent="0.25">
      <c r="A303" s="24" t="s">
        <v>204</v>
      </c>
      <c r="B303" s="36" t="s">
        <v>200</v>
      </c>
      <c r="C303" s="36" t="s">
        <v>12</v>
      </c>
      <c r="D303" s="36" t="s">
        <v>199</v>
      </c>
      <c r="E303" s="36" t="s">
        <v>32</v>
      </c>
      <c r="F303" s="36" t="s">
        <v>28</v>
      </c>
      <c r="G303" s="36" t="s">
        <v>0</v>
      </c>
      <c r="H303" s="36" t="s">
        <v>0</v>
      </c>
      <c r="I303" s="36" t="s">
        <v>0</v>
      </c>
      <c r="J303" s="37" t="s">
        <v>0</v>
      </c>
      <c r="K303" s="38"/>
      <c r="L303" s="37" t="s">
        <v>0</v>
      </c>
      <c r="M303" s="114">
        <f t="shared" si="136"/>
        <v>1640219686.51</v>
      </c>
      <c r="N303" s="114">
        <f t="shared" si="137"/>
        <v>441614769.38</v>
      </c>
      <c r="O303" s="114">
        <f t="shared" si="137"/>
        <v>535103485.11000001</v>
      </c>
      <c r="P303" s="120">
        <f t="shared" si="116"/>
        <v>0.32623891147689721</v>
      </c>
      <c r="Q303" s="133"/>
      <c r="R303" s="133"/>
      <c r="S303" s="133"/>
    </row>
    <row r="304" spans="1:19" s="134" customFormat="1" ht="15.6" x14ac:dyDescent="0.25">
      <c r="A304" s="24" t="s">
        <v>203</v>
      </c>
      <c r="B304" s="36" t="s">
        <v>200</v>
      </c>
      <c r="C304" s="36" t="s">
        <v>12</v>
      </c>
      <c r="D304" s="36" t="s">
        <v>199</v>
      </c>
      <c r="E304" s="36" t="s">
        <v>32</v>
      </c>
      <c r="F304" s="36" t="s">
        <v>28</v>
      </c>
      <c r="G304" s="36" t="s">
        <v>58</v>
      </c>
      <c r="H304" s="36" t="s">
        <v>0</v>
      </c>
      <c r="I304" s="36" t="s">
        <v>0</v>
      </c>
      <c r="J304" s="37" t="s">
        <v>0</v>
      </c>
      <c r="K304" s="38"/>
      <c r="L304" s="37" t="s">
        <v>0</v>
      </c>
      <c r="M304" s="114">
        <f>M305+M309</f>
        <v>1640219686.51</v>
      </c>
      <c r="N304" s="114">
        <f t="shared" ref="N304" si="138">N305+N309</f>
        <v>441614769.38</v>
      </c>
      <c r="O304" s="114">
        <f t="shared" ref="O304" si="139">O305+O309</f>
        <v>535103485.11000001</v>
      </c>
      <c r="P304" s="120">
        <f t="shared" si="116"/>
        <v>0.32623891147689721</v>
      </c>
      <c r="Q304" s="133"/>
      <c r="R304" s="133"/>
      <c r="S304" s="133"/>
    </row>
    <row r="305" spans="1:19" s="134" customFormat="1" ht="46.8" x14ac:dyDescent="0.25">
      <c r="A305" s="24" t="s">
        <v>326</v>
      </c>
      <c r="B305" s="36" t="s">
        <v>200</v>
      </c>
      <c r="C305" s="36" t="s">
        <v>12</v>
      </c>
      <c r="D305" s="36" t="s">
        <v>199</v>
      </c>
      <c r="E305" s="36" t="s">
        <v>32</v>
      </c>
      <c r="F305" s="36" t="s">
        <v>28</v>
      </c>
      <c r="G305" s="36" t="s">
        <v>58</v>
      </c>
      <c r="H305" s="36">
        <v>52390</v>
      </c>
      <c r="I305" s="36" t="s">
        <v>0</v>
      </c>
      <c r="J305" s="37" t="s">
        <v>0</v>
      </c>
      <c r="K305" s="38" t="s">
        <v>0</v>
      </c>
      <c r="L305" s="37" t="s">
        <v>0</v>
      </c>
      <c r="M305" s="114">
        <f>M306</f>
        <v>771967878</v>
      </c>
      <c r="N305" s="114">
        <f t="shared" ref="N305:O306" si="140">N306</f>
        <v>375662759.88</v>
      </c>
      <c r="O305" s="114">
        <f t="shared" si="140"/>
        <v>462204504.85000002</v>
      </c>
      <c r="P305" s="120">
        <f t="shared" si="116"/>
        <v>0.59873541117730289</v>
      </c>
      <c r="Q305" s="133"/>
      <c r="R305" s="133"/>
      <c r="S305" s="133"/>
    </row>
    <row r="306" spans="1:19" s="134" customFormat="1" ht="62.4" x14ac:dyDescent="0.25">
      <c r="A306" s="24" t="s">
        <v>187</v>
      </c>
      <c r="B306" s="36" t="s">
        <v>200</v>
      </c>
      <c r="C306" s="36" t="s">
        <v>12</v>
      </c>
      <c r="D306" s="36" t="s">
        <v>199</v>
      </c>
      <c r="E306" s="36" t="s">
        <v>32</v>
      </c>
      <c r="F306" s="36" t="s">
        <v>28</v>
      </c>
      <c r="G306" s="36" t="s">
        <v>58</v>
      </c>
      <c r="H306" s="36">
        <v>52390</v>
      </c>
      <c r="I306" s="36" t="s">
        <v>182</v>
      </c>
      <c r="J306" s="37" t="s">
        <v>0</v>
      </c>
      <c r="K306" s="38" t="s">
        <v>0</v>
      </c>
      <c r="L306" s="37" t="s">
        <v>0</v>
      </c>
      <c r="M306" s="114">
        <f>M307</f>
        <v>771967878</v>
      </c>
      <c r="N306" s="114">
        <f t="shared" si="140"/>
        <v>375662759.88</v>
      </c>
      <c r="O306" s="114">
        <f t="shared" si="140"/>
        <v>462204504.85000002</v>
      </c>
      <c r="P306" s="120">
        <f t="shared" si="116"/>
        <v>0.59873541117730289</v>
      </c>
      <c r="Q306" s="133"/>
      <c r="R306" s="133"/>
      <c r="S306" s="133"/>
    </row>
    <row r="307" spans="1:19" s="134" customFormat="1" ht="15.6" x14ac:dyDescent="0.25">
      <c r="A307" s="24" t="s">
        <v>156</v>
      </c>
      <c r="B307" s="36" t="s">
        <v>0</v>
      </c>
      <c r="C307" s="36" t="s">
        <v>0</v>
      </c>
      <c r="D307" s="36" t="s">
        <v>0</v>
      </c>
      <c r="E307" s="36" t="s">
        <v>0</v>
      </c>
      <c r="F307" s="36" t="s">
        <v>0</v>
      </c>
      <c r="G307" s="36" t="s">
        <v>0</v>
      </c>
      <c r="H307" s="36" t="s">
        <v>0</v>
      </c>
      <c r="I307" s="36" t="s">
        <v>0</v>
      </c>
      <c r="J307" s="37" t="s">
        <v>0</v>
      </c>
      <c r="K307" s="38" t="s">
        <v>0</v>
      </c>
      <c r="L307" s="37" t="s">
        <v>0</v>
      </c>
      <c r="M307" s="114">
        <f>M308</f>
        <v>771967878</v>
      </c>
      <c r="N307" s="114">
        <f t="shared" ref="N307:O307" si="141">N308</f>
        <v>375662759.88</v>
      </c>
      <c r="O307" s="114">
        <f t="shared" si="141"/>
        <v>462204504.85000002</v>
      </c>
      <c r="P307" s="120">
        <f t="shared" si="116"/>
        <v>0.59873541117730289</v>
      </c>
      <c r="Q307" s="133"/>
      <c r="R307" s="133"/>
      <c r="S307" s="133"/>
    </row>
    <row r="308" spans="1:19" s="136" customFormat="1" ht="31.2" x14ac:dyDescent="0.25">
      <c r="A308" s="145" t="s">
        <v>327</v>
      </c>
      <c r="B308" s="14" t="s">
        <v>200</v>
      </c>
      <c r="C308" s="14" t="s">
        <v>12</v>
      </c>
      <c r="D308" s="14" t="s">
        <v>199</v>
      </c>
      <c r="E308" s="14" t="s">
        <v>32</v>
      </c>
      <c r="F308" s="14" t="s">
        <v>28</v>
      </c>
      <c r="G308" s="14" t="s">
        <v>58</v>
      </c>
      <c r="H308" s="14">
        <v>52390</v>
      </c>
      <c r="I308" s="14" t="s">
        <v>182</v>
      </c>
      <c r="J308" s="15" t="s">
        <v>197</v>
      </c>
      <c r="K308" s="44">
        <v>1225</v>
      </c>
      <c r="L308" s="15">
        <v>2024</v>
      </c>
      <c r="M308" s="124">
        <f>410659798+361308080</f>
        <v>771967878</v>
      </c>
      <c r="N308" s="124">
        <v>375662759.88</v>
      </c>
      <c r="O308" s="124">
        <v>462204504.85000002</v>
      </c>
      <c r="P308" s="120">
        <f t="shared" si="116"/>
        <v>0.59873541117730289</v>
      </c>
      <c r="Q308" s="135"/>
      <c r="R308" s="135"/>
      <c r="S308" s="135"/>
    </row>
    <row r="309" spans="1:19" s="134" customFormat="1" ht="31.2" x14ac:dyDescent="0.25">
      <c r="A309" s="17" t="s">
        <v>202</v>
      </c>
      <c r="B309" s="36" t="s">
        <v>200</v>
      </c>
      <c r="C309" s="36" t="s">
        <v>12</v>
      </c>
      <c r="D309" s="36" t="s">
        <v>199</v>
      </c>
      <c r="E309" s="36" t="s">
        <v>32</v>
      </c>
      <c r="F309" s="36" t="s">
        <v>28</v>
      </c>
      <c r="G309" s="36" t="s">
        <v>58</v>
      </c>
      <c r="H309" s="36" t="s">
        <v>198</v>
      </c>
      <c r="I309" s="121" t="s">
        <v>0</v>
      </c>
      <c r="J309" s="122" t="s">
        <v>0</v>
      </c>
      <c r="K309" s="123"/>
      <c r="L309" s="122" t="s">
        <v>0</v>
      </c>
      <c r="M309" s="114">
        <f t="shared" si="136"/>
        <v>868251808.50999999</v>
      </c>
      <c r="N309" s="114">
        <f t="shared" si="137"/>
        <v>65952009.5</v>
      </c>
      <c r="O309" s="114">
        <f t="shared" si="137"/>
        <v>72898980.260000005</v>
      </c>
      <c r="P309" s="120">
        <f t="shared" si="116"/>
        <v>8.3960643151554576E-2</v>
      </c>
      <c r="Q309" s="133"/>
      <c r="R309" s="133"/>
      <c r="S309" s="133"/>
    </row>
    <row r="310" spans="1:19" s="134" customFormat="1" ht="62.4" x14ac:dyDescent="0.25">
      <c r="A310" s="17" t="s">
        <v>187</v>
      </c>
      <c r="B310" s="36" t="s">
        <v>200</v>
      </c>
      <c r="C310" s="36" t="s">
        <v>12</v>
      </c>
      <c r="D310" s="36" t="s">
        <v>199</v>
      </c>
      <c r="E310" s="36" t="s">
        <v>32</v>
      </c>
      <c r="F310" s="36" t="s">
        <v>28</v>
      </c>
      <c r="G310" s="36" t="s">
        <v>58</v>
      </c>
      <c r="H310" s="36" t="s">
        <v>198</v>
      </c>
      <c r="I310" s="36" t="s">
        <v>182</v>
      </c>
      <c r="J310" s="37" t="s">
        <v>0</v>
      </c>
      <c r="K310" s="38"/>
      <c r="L310" s="37" t="s">
        <v>0</v>
      </c>
      <c r="M310" s="114">
        <f t="shared" si="136"/>
        <v>868251808.50999999</v>
      </c>
      <c r="N310" s="114">
        <f t="shared" si="137"/>
        <v>65952009.5</v>
      </c>
      <c r="O310" s="114">
        <f t="shared" si="137"/>
        <v>72898980.260000005</v>
      </c>
      <c r="P310" s="120">
        <f t="shared" si="116"/>
        <v>8.3960643151554576E-2</v>
      </c>
      <c r="Q310" s="133"/>
      <c r="R310" s="133"/>
      <c r="S310" s="133"/>
    </row>
    <row r="311" spans="1:19" s="134" customFormat="1" ht="15.6" x14ac:dyDescent="0.25">
      <c r="A311" s="17" t="s">
        <v>156</v>
      </c>
      <c r="B311" s="129" t="s">
        <v>0</v>
      </c>
      <c r="C311" s="129" t="s">
        <v>0</v>
      </c>
      <c r="D311" s="129" t="s">
        <v>0</v>
      </c>
      <c r="E311" s="129" t="s">
        <v>0</v>
      </c>
      <c r="F311" s="129" t="s">
        <v>0</v>
      </c>
      <c r="G311" s="129" t="s">
        <v>0</v>
      </c>
      <c r="H311" s="129" t="s">
        <v>0</v>
      </c>
      <c r="I311" s="129" t="s">
        <v>0</v>
      </c>
      <c r="J311" s="129" t="s">
        <v>0</v>
      </c>
      <c r="K311" s="130"/>
      <c r="L311" s="129" t="s">
        <v>0</v>
      </c>
      <c r="M311" s="114">
        <f t="shared" si="136"/>
        <v>868251808.50999999</v>
      </c>
      <c r="N311" s="114">
        <f t="shared" si="137"/>
        <v>65952009.5</v>
      </c>
      <c r="O311" s="114">
        <f t="shared" si="137"/>
        <v>72898980.260000005</v>
      </c>
      <c r="P311" s="120">
        <f t="shared" ref="P311:P357" si="142">O311/M311</f>
        <v>8.3960643151554576E-2</v>
      </c>
      <c r="Q311" s="133"/>
      <c r="R311" s="133"/>
      <c r="S311" s="133"/>
    </row>
    <row r="312" spans="1:19" s="134" customFormat="1" ht="31.2" x14ac:dyDescent="0.25">
      <c r="A312" s="26" t="s">
        <v>201</v>
      </c>
      <c r="B312" s="14" t="s">
        <v>200</v>
      </c>
      <c r="C312" s="14" t="s">
        <v>12</v>
      </c>
      <c r="D312" s="14" t="s">
        <v>199</v>
      </c>
      <c r="E312" s="14" t="s">
        <v>32</v>
      </c>
      <c r="F312" s="14" t="s">
        <v>28</v>
      </c>
      <c r="G312" s="14" t="s">
        <v>58</v>
      </c>
      <c r="H312" s="14" t="s">
        <v>198</v>
      </c>
      <c r="I312" s="14" t="s">
        <v>182</v>
      </c>
      <c r="J312" s="15" t="s">
        <v>197</v>
      </c>
      <c r="K312" s="44">
        <v>1225</v>
      </c>
      <c r="L312" s="15" t="s">
        <v>48</v>
      </c>
      <c r="M312" s="124">
        <f>362548510.64+505703297.87</f>
        <v>868251808.50999999</v>
      </c>
      <c r="N312" s="124">
        <v>65952009.5</v>
      </c>
      <c r="O312" s="124">
        <v>72898980.260000005</v>
      </c>
      <c r="P312" s="120">
        <f t="shared" si="142"/>
        <v>8.3960643151554576E-2</v>
      </c>
      <c r="Q312" s="133">
        <f>(M312+N312)/0.99</f>
        <v>943640220.21212125</v>
      </c>
      <c r="R312" s="133"/>
      <c r="S312" s="133"/>
    </row>
    <row r="313" spans="1:19" s="134" customFormat="1" ht="31.2" x14ac:dyDescent="0.25">
      <c r="A313" s="17" t="s">
        <v>170</v>
      </c>
      <c r="B313" s="36" t="s">
        <v>200</v>
      </c>
      <c r="C313" s="36" t="s">
        <v>15</v>
      </c>
      <c r="D313" s="36"/>
      <c r="E313" s="36"/>
      <c r="F313" s="36"/>
      <c r="G313" s="36"/>
      <c r="H313" s="121"/>
      <c r="I313" s="121"/>
      <c r="J313" s="122"/>
      <c r="K313" s="123"/>
      <c r="L313" s="122"/>
      <c r="M313" s="114">
        <f t="shared" ref="M313:M320" si="143">M314</f>
        <v>275000000</v>
      </c>
      <c r="N313" s="114">
        <f t="shared" ref="N313:P317" si="144">N314</f>
        <v>0</v>
      </c>
      <c r="O313" s="114">
        <f t="shared" si="144"/>
        <v>0</v>
      </c>
      <c r="P313" s="120">
        <f t="shared" si="142"/>
        <v>0</v>
      </c>
      <c r="Q313" s="133"/>
      <c r="R313" s="133"/>
      <c r="S313" s="133"/>
    </row>
    <row r="314" spans="1:19" s="134" customFormat="1" ht="46.8" x14ac:dyDescent="0.25">
      <c r="A314" s="17" t="s">
        <v>306</v>
      </c>
      <c r="B314" s="36" t="s">
        <v>200</v>
      </c>
      <c r="C314" s="36" t="s">
        <v>15</v>
      </c>
      <c r="D314" s="36" t="s">
        <v>46</v>
      </c>
      <c r="E314" s="36"/>
      <c r="F314" s="36"/>
      <c r="G314" s="36"/>
      <c r="H314" s="121"/>
      <c r="I314" s="121"/>
      <c r="J314" s="122"/>
      <c r="K314" s="123"/>
      <c r="L314" s="122"/>
      <c r="M314" s="114">
        <f t="shared" si="143"/>
        <v>275000000</v>
      </c>
      <c r="N314" s="114">
        <f t="shared" si="144"/>
        <v>0</v>
      </c>
      <c r="O314" s="114">
        <f t="shared" si="144"/>
        <v>0</v>
      </c>
      <c r="P314" s="120">
        <f t="shared" si="142"/>
        <v>0</v>
      </c>
      <c r="Q314" s="133"/>
      <c r="R314" s="133"/>
      <c r="S314" s="133"/>
    </row>
    <row r="315" spans="1:19" s="134" customFormat="1" ht="31.2" x14ac:dyDescent="0.25">
      <c r="A315" s="17" t="s">
        <v>31</v>
      </c>
      <c r="B315" s="36" t="s">
        <v>200</v>
      </c>
      <c r="C315" s="36" t="s">
        <v>15</v>
      </c>
      <c r="D315" s="36" t="s">
        <v>46</v>
      </c>
      <c r="E315" s="36" t="s">
        <v>32</v>
      </c>
      <c r="F315" s="36" t="s">
        <v>0</v>
      </c>
      <c r="G315" s="36" t="s">
        <v>0</v>
      </c>
      <c r="H315" s="121" t="s">
        <v>0</v>
      </c>
      <c r="I315" s="121" t="s">
        <v>0</v>
      </c>
      <c r="J315" s="122" t="s">
        <v>0</v>
      </c>
      <c r="K315" s="123"/>
      <c r="L315" s="122" t="s">
        <v>0</v>
      </c>
      <c r="M315" s="114">
        <f t="shared" si="143"/>
        <v>275000000</v>
      </c>
      <c r="N315" s="114">
        <f t="shared" si="144"/>
        <v>0</v>
      </c>
      <c r="O315" s="114">
        <f t="shared" si="144"/>
        <v>0</v>
      </c>
      <c r="P315" s="120">
        <f t="shared" si="142"/>
        <v>0</v>
      </c>
      <c r="Q315" s="133"/>
      <c r="R315" s="133"/>
      <c r="S315" s="133"/>
    </row>
    <row r="316" spans="1:19" s="134" customFormat="1" ht="15.6" x14ac:dyDescent="0.25">
      <c r="A316" s="24" t="s">
        <v>204</v>
      </c>
      <c r="B316" s="36" t="s">
        <v>200</v>
      </c>
      <c r="C316" s="36" t="s">
        <v>15</v>
      </c>
      <c r="D316" s="36" t="s">
        <v>46</v>
      </c>
      <c r="E316" s="36" t="s">
        <v>32</v>
      </c>
      <c r="F316" s="36" t="s">
        <v>28</v>
      </c>
      <c r="G316" s="36" t="s">
        <v>0</v>
      </c>
      <c r="H316" s="36" t="s">
        <v>0</v>
      </c>
      <c r="I316" s="36" t="s">
        <v>0</v>
      </c>
      <c r="J316" s="37" t="s">
        <v>0</v>
      </c>
      <c r="K316" s="38"/>
      <c r="L316" s="37" t="s">
        <v>0</v>
      </c>
      <c r="M316" s="114">
        <f t="shared" si="143"/>
        <v>275000000</v>
      </c>
      <c r="N316" s="114">
        <f t="shared" si="144"/>
        <v>0</v>
      </c>
      <c r="O316" s="114">
        <f t="shared" si="144"/>
        <v>0</v>
      </c>
      <c r="P316" s="120">
        <f t="shared" si="142"/>
        <v>0</v>
      </c>
      <c r="Q316" s="133"/>
      <c r="R316" s="133"/>
      <c r="S316" s="133"/>
    </row>
    <row r="317" spans="1:19" s="134" customFormat="1" ht="15.6" x14ac:dyDescent="0.25">
      <c r="A317" s="24" t="s">
        <v>203</v>
      </c>
      <c r="B317" s="36" t="s">
        <v>200</v>
      </c>
      <c r="C317" s="36" t="s">
        <v>15</v>
      </c>
      <c r="D317" s="36" t="s">
        <v>46</v>
      </c>
      <c r="E317" s="36" t="s">
        <v>32</v>
      </c>
      <c r="F317" s="36" t="s">
        <v>28</v>
      </c>
      <c r="G317" s="36" t="s">
        <v>58</v>
      </c>
      <c r="H317" s="36" t="s">
        <v>0</v>
      </c>
      <c r="I317" s="36" t="s">
        <v>0</v>
      </c>
      <c r="J317" s="37" t="s">
        <v>0</v>
      </c>
      <c r="K317" s="38"/>
      <c r="L317" s="37" t="s">
        <v>0</v>
      </c>
      <c r="M317" s="114">
        <f t="shared" si="143"/>
        <v>275000000</v>
      </c>
      <c r="N317" s="114">
        <f t="shared" si="144"/>
        <v>0</v>
      </c>
      <c r="O317" s="114">
        <f t="shared" si="144"/>
        <v>0</v>
      </c>
      <c r="P317" s="114">
        <f t="shared" si="144"/>
        <v>0</v>
      </c>
      <c r="Q317" s="133"/>
      <c r="R317" s="133"/>
      <c r="S317" s="133"/>
    </row>
    <row r="318" spans="1:19" s="134" customFormat="1" ht="31.2" x14ac:dyDescent="0.25">
      <c r="A318" s="24" t="s">
        <v>196</v>
      </c>
      <c r="B318" s="36" t="s">
        <v>200</v>
      </c>
      <c r="C318" s="36" t="s">
        <v>15</v>
      </c>
      <c r="D318" s="36" t="s">
        <v>46</v>
      </c>
      <c r="E318" s="36" t="s">
        <v>32</v>
      </c>
      <c r="F318" s="36" t="s">
        <v>28</v>
      </c>
      <c r="G318" s="36" t="s">
        <v>58</v>
      </c>
      <c r="H318" s="36" t="s">
        <v>192</v>
      </c>
      <c r="I318" s="36"/>
      <c r="J318" s="37"/>
      <c r="K318" s="38"/>
      <c r="L318" s="37"/>
      <c r="M318" s="114">
        <f t="shared" si="143"/>
        <v>275000000</v>
      </c>
      <c r="N318" s="114">
        <f t="shared" ref="N318:O319" si="145">N319</f>
        <v>0</v>
      </c>
      <c r="O318" s="114">
        <f t="shared" si="145"/>
        <v>0</v>
      </c>
      <c r="P318" s="120">
        <f t="shared" si="142"/>
        <v>0</v>
      </c>
      <c r="Q318" s="133"/>
      <c r="R318" s="133"/>
      <c r="S318" s="133"/>
    </row>
    <row r="319" spans="1:19" s="134" customFormat="1" ht="62.4" x14ac:dyDescent="0.25">
      <c r="A319" s="24" t="s">
        <v>187</v>
      </c>
      <c r="B319" s="36" t="s">
        <v>200</v>
      </c>
      <c r="C319" s="36" t="s">
        <v>15</v>
      </c>
      <c r="D319" s="36" t="s">
        <v>46</v>
      </c>
      <c r="E319" s="36" t="s">
        <v>32</v>
      </c>
      <c r="F319" s="36" t="s">
        <v>28</v>
      </c>
      <c r="G319" s="36" t="s">
        <v>58</v>
      </c>
      <c r="H319" s="36" t="s">
        <v>192</v>
      </c>
      <c r="I319" s="36" t="s">
        <v>182</v>
      </c>
      <c r="J319" s="37"/>
      <c r="K319" s="38"/>
      <c r="L319" s="37"/>
      <c r="M319" s="114">
        <f t="shared" si="143"/>
        <v>275000000</v>
      </c>
      <c r="N319" s="114">
        <f t="shared" si="145"/>
        <v>0</v>
      </c>
      <c r="O319" s="114">
        <f t="shared" si="145"/>
        <v>0</v>
      </c>
      <c r="P319" s="120">
        <f t="shared" si="142"/>
        <v>0</v>
      </c>
      <c r="Q319" s="133"/>
      <c r="R319" s="133"/>
      <c r="S319" s="133"/>
    </row>
    <row r="320" spans="1:19" s="134" customFormat="1" ht="15.6" x14ac:dyDescent="0.25">
      <c r="A320" s="24" t="s">
        <v>375</v>
      </c>
      <c r="B320" s="36"/>
      <c r="C320" s="36"/>
      <c r="D320" s="36"/>
      <c r="E320" s="36"/>
      <c r="F320" s="36"/>
      <c r="G320" s="36"/>
      <c r="H320" s="36"/>
      <c r="I320" s="36"/>
      <c r="J320" s="37"/>
      <c r="K320" s="38"/>
      <c r="L320" s="37"/>
      <c r="M320" s="114">
        <f t="shared" si="143"/>
        <v>275000000</v>
      </c>
      <c r="N320" s="114">
        <f t="shared" ref="N320:O320" si="146">N321</f>
        <v>0</v>
      </c>
      <c r="O320" s="114">
        <f t="shared" si="146"/>
        <v>0</v>
      </c>
      <c r="P320" s="120">
        <f t="shared" si="142"/>
        <v>0</v>
      </c>
      <c r="Q320" s="133"/>
      <c r="R320" s="133"/>
      <c r="S320" s="133"/>
    </row>
    <row r="321" spans="1:19" s="136" customFormat="1" ht="31.2" x14ac:dyDescent="0.25">
      <c r="A321" s="145" t="s">
        <v>374</v>
      </c>
      <c r="B321" s="14" t="s">
        <v>200</v>
      </c>
      <c r="C321" s="14" t="s">
        <v>15</v>
      </c>
      <c r="D321" s="14" t="s">
        <v>46</v>
      </c>
      <c r="E321" s="14" t="s">
        <v>32</v>
      </c>
      <c r="F321" s="14" t="s">
        <v>28</v>
      </c>
      <c r="G321" s="14" t="s">
        <v>58</v>
      </c>
      <c r="H321" s="14" t="s">
        <v>192</v>
      </c>
      <c r="I321" s="14" t="s">
        <v>182</v>
      </c>
      <c r="J321" s="15" t="s">
        <v>197</v>
      </c>
      <c r="K321" s="44">
        <v>500</v>
      </c>
      <c r="L321" s="15" t="s">
        <v>48</v>
      </c>
      <c r="M321" s="124">
        <v>275000000</v>
      </c>
      <c r="N321" s="124">
        <v>0</v>
      </c>
      <c r="O321" s="124">
        <v>0</v>
      </c>
      <c r="P321" s="120">
        <f t="shared" si="142"/>
        <v>0</v>
      </c>
      <c r="Q321" s="135"/>
      <c r="R321" s="135"/>
      <c r="S321" s="135"/>
    </row>
    <row r="322" spans="1:19" s="134" customFormat="1" ht="31.2" x14ac:dyDescent="0.25">
      <c r="A322" s="17" t="s">
        <v>110</v>
      </c>
      <c r="B322" s="36" t="s">
        <v>111</v>
      </c>
      <c r="C322" s="36" t="s">
        <v>0</v>
      </c>
      <c r="D322" s="36" t="s">
        <v>0</v>
      </c>
      <c r="E322" s="36" t="s">
        <v>0</v>
      </c>
      <c r="F322" s="36" t="s">
        <v>0</v>
      </c>
      <c r="G322" s="36" t="s">
        <v>0</v>
      </c>
      <c r="H322" s="121" t="s">
        <v>0</v>
      </c>
      <c r="I322" s="121" t="s">
        <v>0</v>
      </c>
      <c r="J322" s="122" t="s">
        <v>0</v>
      </c>
      <c r="K322" s="123"/>
      <c r="L322" s="122" t="s">
        <v>0</v>
      </c>
      <c r="M322" s="114">
        <f>M323+M338</f>
        <v>162893061.78999999</v>
      </c>
      <c r="N322" s="114">
        <f>N323+N338</f>
        <v>21498304.91</v>
      </c>
      <c r="O322" s="114">
        <f>O323+O338</f>
        <v>21498304.91</v>
      </c>
      <c r="P322" s="120">
        <f t="shared" si="142"/>
        <v>0.13197802701821265</v>
      </c>
      <c r="Q322" s="133">
        <f>M322+'Гос. собственность'!M149</f>
        <v>570140132.49000001</v>
      </c>
      <c r="R322" s="133">
        <f>N322+'Гос. собственность'!N149</f>
        <v>130192157.29000001</v>
      </c>
      <c r="S322" s="133">
        <f>O322+'Гос. собственность'!O149</f>
        <v>161180296.34999999</v>
      </c>
    </row>
    <row r="323" spans="1:19" s="134" customFormat="1" ht="31.2" x14ac:dyDescent="0.25">
      <c r="A323" s="17" t="s">
        <v>171</v>
      </c>
      <c r="B323" s="36" t="s">
        <v>111</v>
      </c>
      <c r="C323" s="36" t="s">
        <v>12</v>
      </c>
      <c r="D323" s="36" t="s">
        <v>0</v>
      </c>
      <c r="E323" s="36" t="s">
        <v>0</v>
      </c>
      <c r="F323" s="36" t="s">
        <v>0</v>
      </c>
      <c r="G323" s="36" t="s">
        <v>0</v>
      </c>
      <c r="H323" s="121" t="s">
        <v>0</v>
      </c>
      <c r="I323" s="121" t="s">
        <v>0</v>
      </c>
      <c r="J323" s="122" t="s">
        <v>0</v>
      </c>
      <c r="K323" s="123"/>
      <c r="L323" s="122" t="s">
        <v>0</v>
      </c>
      <c r="M323" s="114">
        <f>M324</f>
        <v>161261692.94</v>
      </c>
      <c r="N323" s="114">
        <f t="shared" ref="N323:O326" si="147">N324</f>
        <v>21117452.949999999</v>
      </c>
      <c r="O323" s="114">
        <f t="shared" si="147"/>
        <v>21117452.949999999</v>
      </c>
      <c r="P323" s="120">
        <f t="shared" si="142"/>
        <v>0.13095145266679722</v>
      </c>
      <c r="Q323" s="133">
        <f>Q322-9705500</f>
        <v>560434632.49000001</v>
      </c>
      <c r="R323" s="133"/>
      <c r="S323" s="133"/>
    </row>
    <row r="324" spans="1:19" s="134" customFormat="1" ht="31.2" x14ac:dyDescent="0.25">
      <c r="A324" s="17" t="s">
        <v>112</v>
      </c>
      <c r="B324" s="36" t="s">
        <v>111</v>
      </c>
      <c r="C324" s="36" t="s">
        <v>12</v>
      </c>
      <c r="D324" s="36" t="s">
        <v>113</v>
      </c>
      <c r="E324" s="36" t="s">
        <v>0</v>
      </c>
      <c r="F324" s="36" t="s">
        <v>0</v>
      </c>
      <c r="G324" s="36" t="s">
        <v>0</v>
      </c>
      <c r="H324" s="121" t="s">
        <v>0</v>
      </c>
      <c r="I324" s="121" t="s">
        <v>0</v>
      </c>
      <c r="J324" s="122" t="s">
        <v>0</v>
      </c>
      <c r="K324" s="123"/>
      <c r="L324" s="122" t="s">
        <v>0</v>
      </c>
      <c r="M324" s="114">
        <f>M325</f>
        <v>161261692.94</v>
      </c>
      <c r="N324" s="114">
        <f t="shared" si="147"/>
        <v>21117452.949999999</v>
      </c>
      <c r="O324" s="114">
        <f t="shared" si="147"/>
        <v>21117452.949999999</v>
      </c>
      <c r="P324" s="120">
        <f t="shared" si="142"/>
        <v>0.13095145266679722</v>
      </c>
      <c r="Q324" s="133"/>
      <c r="R324" s="133"/>
      <c r="S324" s="133"/>
    </row>
    <row r="325" spans="1:19" s="134" customFormat="1" ht="31.2" x14ac:dyDescent="0.25">
      <c r="A325" s="17" t="s">
        <v>31</v>
      </c>
      <c r="B325" s="36" t="s">
        <v>111</v>
      </c>
      <c r="C325" s="36" t="s">
        <v>12</v>
      </c>
      <c r="D325" s="36" t="s">
        <v>113</v>
      </c>
      <c r="E325" s="36" t="s">
        <v>32</v>
      </c>
      <c r="F325" s="36" t="s">
        <v>0</v>
      </c>
      <c r="G325" s="36" t="s">
        <v>0</v>
      </c>
      <c r="H325" s="121" t="s">
        <v>0</v>
      </c>
      <c r="I325" s="121" t="s">
        <v>0</v>
      </c>
      <c r="J325" s="122" t="s">
        <v>0</v>
      </c>
      <c r="K325" s="123"/>
      <c r="L325" s="122" t="s">
        <v>0</v>
      </c>
      <c r="M325" s="114">
        <f>M326</f>
        <v>161261692.94</v>
      </c>
      <c r="N325" s="114">
        <f t="shared" si="147"/>
        <v>21117452.949999999</v>
      </c>
      <c r="O325" s="114">
        <f t="shared" si="147"/>
        <v>21117452.949999999</v>
      </c>
      <c r="P325" s="120">
        <f t="shared" si="142"/>
        <v>0.13095145266679722</v>
      </c>
      <c r="Q325" s="133"/>
      <c r="R325" s="133"/>
      <c r="S325" s="133"/>
    </row>
    <row r="326" spans="1:19" s="134" customFormat="1" ht="15.6" x14ac:dyDescent="0.25">
      <c r="A326" s="24" t="s">
        <v>114</v>
      </c>
      <c r="B326" s="36" t="s">
        <v>111</v>
      </c>
      <c r="C326" s="36" t="s">
        <v>12</v>
      </c>
      <c r="D326" s="36" t="s">
        <v>113</v>
      </c>
      <c r="E326" s="36" t="s">
        <v>32</v>
      </c>
      <c r="F326" s="36" t="s">
        <v>21</v>
      </c>
      <c r="G326" s="36" t="s">
        <v>0</v>
      </c>
      <c r="H326" s="36" t="s">
        <v>0</v>
      </c>
      <c r="I326" s="36" t="s">
        <v>0</v>
      </c>
      <c r="J326" s="37" t="s">
        <v>0</v>
      </c>
      <c r="K326" s="38"/>
      <c r="L326" s="37" t="s">
        <v>0</v>
      </c>
      <c r="M326" s="114">
        <f>M327</f>
        <v>161261692.94</v>
      </c>
      <c r="N326" s="114">
        <f t="shared" si="147"/>
        <v>21117452.949999999</v>
      </c>
      <c r="O326" s="114">
        <f t="shared" si="147"/>
        <v>21117452.949999999</v>
      </c>
      <c r="P326" s="120">
        <f t="shared" si="142"/>
        <v>0.13095145266679722</v>
      </c>
      <c r="Q326" s="133"/>
      <c r="R326" s="133"/>
      <c r="S326" s="133"/>
    </row>
    <row r="327" spans="1:19" s="134" customFormat="1" ht="15.6" x14ac:dyDescent="0.25">
      <c r="A327" s="24" t="s">
        <v>115</v>
      </c>
      <c r="B327" s="36" t="s">
        <v>111</v>
      </c>
      <c r="C327" s="36" t="s">
        <v>12</v>
      </c>
      <c r="D327" s="36" t="s">
        <v>113</v>
      </c>
      <c r="E327" s="36" t="s">
        <v>32</v>
      </c>
      <c r="F327" s="36" t="s">
        <v>21</v>
      </c>
      <c r="G327" s="36" t="s">
        <v>58</v>
      </c>
      <c r="H327" s="36" t="s">
        <v>0</v>
      </c>
      <c r="I327" s="36" t="s">
        <v>0</v>
      </c>
      <c r="J327" s="37" t="s">
        <v>0</v>
      </c>
      <c r="K327" s="38"/>
      <c r="L327" s="37" t="s">
        <v>0</v>
      </c>
      <c r="M327" s="114">
        <f>M328+M334</f>
        <v>161261692.94</v>
      </c>
      <c r="N327" s="114">
        <f t="shared" ref="N327" si="148">N328+N334</f>
        <v>21117452.949999999</v>
      </c>
      <c r="O327" s="114">
        <f t="shared" ref="O327" si="149">O328+O334</f>
        <v>21117452.949999999</v>
      </c>
      <c r="P327" s="120">
        <f t="shared" si="142"/>
        <v>0.13095145266679722</v>
      </c>
      <c r="Q327" s="133"/>
      <c r="R327" s="133"/>
      <c r="S327" s="133"/>
    </row>
    <row r="328" spans="1:19" s="134" customFormat="1" ht="31.2" x14ac:dyDescent="0.25">
      <c r="A328" s="17" t="s">
        <v>196</v>
      </c>
      <c r="B328" s="36" t="s">
        <v>111</v>
      </c>
      <c r="C328" s="36" t="s">
        <v>12</v>
      </c>
      <c r="D328" s="36" t="s">
        <v>113</v>
      </c>
      <c r="E328" s="36" t="s">
        <v>32</v>
      </c>
      <c r="F328" s="36" t="s">
        <v>21</v>
      </c>
      <c r="G328" s="36" t="s">
        <v>58</v>
      </c>
      <c r="H328" s="36" t="s">
        <v>192</v>
      </c>
      <c r="I328" s="121" t="s">
        <v>0</v>
      </c>
      <c r="J328" s="122" t="s">
        <v>0</v>
      </c>
      <c r="K328" s="123"/>
      <c r="L328" s="122" t="s">
        <v>0</v>
      </c>
      <c r="M328" s="114">
        <f>M329</f>
        <v>140000000</v>
      </c>
      <c r="N328" s="114">
        <f t="shared" ref="N328:O328" si="150">N329</f>
        <v>0</v>
      </c>
      <c r="O328" s="114">
        <f t="shared" si="150"/>
        <v>0</v>
      </c>
      <c r="P328" s="120">
        <f t="shared" si="142"/>
        <v>0</v>
      </c>
      <c r="Q328" s="133"/>
      <c r="R328" s="133"/>
      <c r="S328" s="133"/>
    </row>
    <row r="329" spans="1:19" s="134" customFormat="1" ht="62.4" x14ac:dyDescent="0.25">
      <c r="A329" s="17" t="s">
        <v>187</v>
      </c>
      <c r="B329" s="36" t="s">
        <v>111</v>
      </c>
      <c r="C329" s="36" t="s">
        <v>12</v>
      </c>
      <c r="D329" s="36" t="s">
        <v>113</v>
      </c>
      <c r="E329" s="36" t="s">
        <v>32</v>
      </c>
      <c r="F329" s="36" t="s">
        <v>21</v>
      </c>
      <c r="G329" s="36" t="s">
        <v>58</v>
      </c>
      <c r="H329" s="36" t="s">
        <v>192</v>
      </c>
      <c r="I329" s="36" t="s">
        <v>182</v>
      </c>
      <c r="J329" s="37" t="s">
        <v>0</v>
      </c>
      <c r="K329" s="38"/>
      <c r="L329" s="37" t="s">
        <v>0</v>
      </c>
      <c r="M329" s="114">
        <f>M330+M332</f>
        <v>140000000</v>
      </c>
      <c r="N329" s="114">
        <f t="shared" ref="N329" si="151">N330+N332</f>
        <v>0</v>
      </c>
      <c r="O329" s="114">
        <f t="shared" ref="O329" si="152">O330+O332</f>
        <v>0</v>
      </c>
      <c r="P329" s="120">
        <f t="shared" si="142"/>
        <v>0</v>
      </c>
      <c r="Q329" s="133"/>
      <c r="R329" s="133"/>
      <c r="S329" s="133"/>
    </row>
    <row r="330" spans="1:19" s="134" customFormat="1" ht="15.6" x14ac:dyDescent="0.25">
      <c r="A330" s="17" t="s">
        <v>156</v>
      </c>
      <c r="B330" s="129" t="s">
        <v>0</v>
      </c>
      <c r="C330" s="129" t="s">
        <v>0</v>
      </c>
      <c r="D330" s="129" t="s">
        <v>0</v>
      </c>
      <c r="E330" s="129" t="s">
        <v>0</v>
      </c>
      <c r="F330" s="129" t="s">
        <v>0</v>
      </c>
      <c r="G330" s="129" t="s">
        <v>0</v>
      </c>
      <c r="H330" s="129" t="s">
        <v>0</v>
      </c>
      <c r="I330" s="129" t="s">
        <v>0</v>
      </c>
      <c r="J330" s="129" t="s">
        <v>0</v>
      </c>
      <c r="K330" s="130"/>
      <c r="L330" s="129" t="s">
        <v>0</v>
      </c>
      <c r="M330" s="114">
        <f>M331</f>
        <v>60000000</v>
      </c>
      <c r="N330" s="114">
        <f t="shared" ref="N330:O330" si="153">N331</f>
        <v>0</v>
      </c>
      <c r="O330" s="114">
        <f t="shared" si="153"/>
        <v>0</v>
      </c>
      <c r="P330" s="120">
        <f t="shared" si="142"/>
        <v>0</v>
      </c>
      <c r="Q330" s="133"/>
      <c r="R330" s="133"/>
      <c r="S330" s="133"/>
    </row>
    <row r="331" spans="1:19" s="134" customFormat="1" ht="33.75" customHeight="1" x14ac:dyDescent="0.25">
      <c r="A331" s="26" t="s">
        <v>195</v>
      </c>
      <c r="B331" s="14" t="s">
        <v>111</v>
      </c>
      <c r="C331" s="14" t="s">
        <v>12</v>
      </c>
      <c r="D331" s="14" t="s">
        <v>113</v>
      </c>
      <c r="E331" s="14" t="s">
        <v>32</v>
      </c>
      <c r="F331" s="14" t="s">
        <v>21</v>
      </c>
      <c r="G331" s="14" t="s">
        <v>58</v>
      </c>
      <c r="H331" s="14" t="s">
        <v>192</v>
      </c>
      <c r="I331" s="14" t="s">
        <v>182</v>
      </c>
      <c r="J331" s="15" t="s">
        <v>117</v>
      </c>
      <c r="K331" s="44">
        <v>120</v>
      </c>
      <c r="L331" s="15" t="s">
        <v>104</v>
      </c>
      <c r="M331" s="124">
        <v>60000000</v>
      </c>
      <c r="N331" s="124">
        <v>0</v>
      </c>
      <c r="O331" s="124">
        <v>0</v>
      </c>
      <c r="P331" s="120">
        <f t="shared" si="142"/>
        <v>0</v>
      </c>
      <c r="Q331" s="133"/>
      <c r="R331" s="133"/>
      <c r="S331" s="133"/>
    </row>
    <row r="332" spans="1:19" s="134" customFormat="1" ht="15.6" x14ac:dyDescent="0.25">
      <c r="A332" s="17" t="s">
        <v>294</v>
      </c>
      <c r="B332" s="129" t="s">
        <v>0</v>
      </c>
      <c r="C332" s="129" t="s">
        <v>0</v>
      </c>
      <c r="D332" s="129" t="s">
        <v>0</v>
      </c>
      <c r="E332" s="129" t="s">
        <v>0</v>
      </c>
      <c r="F332" s="129" t="s">
        <v>0</v>
      </c>
      <c r="G332" s="129" t="s">
        <v>0</v>
      </c>
      <c r="H332" s="129" t="s">
        <v>0</v>
      </c>
      <c r="I332" s="129" t="s">
        <v>0</v>
      </c>
      <c r="J332" s="129" t="s">
        <v>0</v>
      </c>
      <c r="K332" s="130"/>
      <c r="L332" s="129" t="s">
        <v>0</v>
      </c>
      <c r="M332" s="114">
        <f>M333</f>
        <v>80000000</v>
      </c>
      <c r="N332" s="114">
        <f t="shared" ref="N332:O332" si="154">N333</f>
        <v>0</v>
      </c>
      <c r="O332" s="114">
        <f t="shared" si="154"/>
        <v>0</v>
      </c>
      <c r="P332" s="120">
        <f t="shared" si="142"/>
        <v>0</v>
      </c>
      <c r="Q332" s="133"/>
      <c r="R332" s="133"/>
      <c r="S332" s="133"/>
    </row>
    <row r="333" spans="1:19" s="134" customFormat="1" ht="31.2" x14ac:dyDescent="0.25">
      <c r="A333" s="26" t="s">
        <v>193</v>
      </c>
      <c r="B333" s="14" t="s">
        <v>111</v>
      </c>
      <c r="C333" s="14" t="s">
        <v>12</v>
      </c>
      <c r="D333" s="14" t="s">
        <v>113</v>
      </c>
      <c r="E333" s="14" t="s">
        <v>32</v>
      </c>
      <c r="F333" s="14" t="s">
        <v>21</v>
      </c>
      <c r="G333" s="14" t="s">
        <v>58</v>
      </c>
      <c r="H333" s="14" t="s">
        <v>192</v>
      </c>
      <c r="I333" s="14" t="s">
        <v>182</v>
      </c>
      <c r="J333" s="15" t="s">
        <v>117</v>
      </c>
      <c r="K333" s="44">
        <v>80</v>
      </c>
      <c r="L333" s="15" t="s">
        <v>104</v>
      </c>
      <c r="M333" s="124">
        <v>80000000</v>
      </c>
      <c r="N333" s="124">
        <v>0</v>
      </c>
      <c r="O333" s="124">
        <v>0</v>
      </c>
      <c r="P333" s="120">
        <f t="shared" si="142"/>
        <v>0</v>
      </c>
      <c r="Q333" s="133"/>
      <c r="R333" s="133"/>
      <c r="S333" s="133"/>
    </row>
    <row r="334" spans="1:19" s="134" customFormat="1" ht="78" x14ac:dyDescent="0.25">
      <c r="A334" s="17" t="s">
        <v>119</v>
      </c>
      <c r="B334" s="36" t="s">
        <v>111</v>
      </c>
      <c r="C334" s="36" t="s">
        <v>12</v>
      </c>
      <c r="D334" s="36" t="s">
        <v>113</v>
      </c>
      <c r="E334" s="36" t="s">
        <v>32</v>
      </c>
      <c r="F334" s="36" t="s">
        <v>21</v>
      </c>
      <c r="G334" s="36" t="s">
        <v>58</v>
      </c>
      <c r="H334" s="36" t="s">
        <v>120</v>
      </c>
      <c r="I334" s="121" t="s">
        <v>0</v>
      </c>
      <c r="J334" s="122" t="s">
        <v>0</v>
      </c>
      <c r="K334" s="123"/>
      <c r="L334" s="122" t="s">
        <v>0</v>
      </c>
      <c r="M334" s="114">
        <f>M335</f>
        <v>21261692.940000001</v>
      </c>
      <c r="N334" s="114">
        <f>N335</f>
        <v>21117452.949999999</v>
      </c>
      <c r="O334" s="114">
        <f>O335</f>
        <v>21117452.949999999</v>
      </c>
      <c r="P334" s="120">
        <f t="shared" si="142"/>
        <v>0.9932159687186225</v>
      </c>
      <c r="Q334" s="133"/>
      <c r="R334" s="133"/>
      <c r="S334" s="133"/>
    </row>
    <row r="335" spans="1:19" s="134" customFormat="1" ht="62.4" x14ac:dyDescent="0.25">
      <c r="A335" s="17" t="s">
        <v>187</v>
      </c>
      <c r="B335" s="36" t="s">
        <v>111</v>
      </c>
      <c r="C335" s="36" t="s">
        <v>12</v>
      </c>
      <c r="D335" s="36" t="s">
        <v>113</v>
      </c>
      <c r="E335" s="36" t="s">
        <v>32</v>
      </c>
      <c r="F335" s="36" t="s">
        <v>21</v>
      </c>
      <c r="G335" s="36" t="s">
        <v>58</v>
      </c>
      <c r="H335" s="36" t="s">
        <v>120</v>
      </c>
      <c r="I335" s="36" t="s">
        <v>182</v>
      </c>
      <c r="J335" s="37" t="s">
        <v>0</v>
      </c>
      <c r="K335" s="38"/>
      <c r="L335" s="37" t="s">
        <v>0</v>
      </c>
      <c r="M335" s="114">
        <f>M336</f>
        <v>21261692.940000001</v>
      </c>
      <c r="N335" s="114">
        <f t="shared" ref="N335:P335" si="155">N336</f>
        <v>21117452.949999999</v>
      </c>
      <c r="O335" s="114">
        <f t="shared" si="155"/>
        <v>21117452.949999999</v>
      </c>
      <c r="P335" s="114">
        <f t="shared" si="155"/>
        <v>0.9932159687186225</v>
      </c>
      <c r="Q335" s="133"/>
      <c r="R335" s="133"/>
      <c r="S335" s="133"/>
    </row>
    <row r="336" spans="1:19" s="134" customFormat="1" ht="15.6" x14ac:dyDescent="0.25">
      <c r="A336" s="17" t="s">
        <v>159</v>
      </c>
      <c r="B336" s="36"/>
      <c r="C336" s="36"/>
      <c r="D336" s="36"/>
      <c r="E336" s="36"/>
      <c r="F336" s="36"/>
      <c r="G336" s="36"/>
      <c r="H336" s="36"/>
      <c r="I336" s="36"/>
      <c r="J336" s="37"/>
      <c r="K336" s="38"/>
      <c r="L336" s="37"/>
      <c r="M336" s="114">
        <f>M337</f>
        <v>21261692.940000001</v>
      </c>
      <c r="N336" s="114">
        <f t="shared" ref="N336:O336" si="156">N337</f>
        <v>21117452.949999999</v>
      </c>
      <c r="O336" s="114">
        <f t="shared" si="156"/>
        <v>21117452.949999999</v>
      </c>
      <c r="P336" s="120">
        <f t="shared" si="142"/>
        <v>0.9932159687186225</v>
      </c>
      <c r="Q336" s="133"/>
      <c r="R336" s="133"/>
      <c r="S336" s="133"/>
    </row>
    <row r="337" spans="1:19" s="136" customFormat="1" ht="31.2" x14ac:dyDescent="0.25">
      <c r="A337" s="26" t="s">
        <v>385</v>
      </c>
      <c r="B337" s="14" t="s">
        <v>111</v>
      </c>
      <c r="C337" s="14" t="s">
        <v>12</v>
      </c>
      <c r="D337" s="14" t="s">
        <v>113</v>
      </c>
      <c r="E337" s="14" t="s">
        <v>32</v>
      </c>
      <c r="F337" s="14" t="s">
        <v>21</v>
      </c>
      <c r="G337" s="14" t="s">
        <v>58</v>
      </c>
      <c r="H337" s="14" t="s">
        <v>120</v>
      </c>
      <c r="I337" s="14" t="s">
        <v>182</v>
      </c>
      <c r="J337" s="15" t="s">
        <v>322</v>
      </c>
      <c r="K337" s="44">
        <v>75</v>
      </c>
      <c r="L337" s="15" t="s">
        <v>54</v>
      </c>
      <c r="M337" s="124">
        <f>98036.14+9705500+11458156.8</f>
        <v>21261692.940000001</v>
      </c>
      <c r="N337" s="124">
        <v>21117452.949999999</v>
      </c>
      <c r="O337" s="124">
        <v>21117452.949999999</v>
      </c>
      <c r="P337" s="120">
        <f t="shared" si="142"/>
        <v>0.9932159687186225</v>
      </c>
      <c r="Q337" s="135"/>
      <c r="R337" s="135"/>
      <c r="S337" s="135"/>
    </row>
    <row r="338" spans="1:19" s="138" customFormat="1" ht="31.2" x14ac:dyDescent="0.25">
      <c r="A338" s="17" t="s">
        <v>170</v>
      </c>
      <c r="B338" s="36" t="s">
        <v>111</v>
      </c>
      <c r="C338" s="36" t="s">
        <v>15</v>
      </c>
      <c r="D338" s="36"/>
      <c r="E338" s="36"/>
      <c r="F338" s="36"/>
      <c r="G338" s="36"/>
      <c r="H338" s="36"/>
      <c r="I338" s="36"/>
      <c r="J338" s="37"/>
      <c r="K338" s="38"/>
      <c r="L338" s="37"/>
      <c r="M338" s="114">
        <f t="shared" ref="M338:M345" si="157">M339</f>
        <v>1631368.85</v>
      </c>
      <c r="N338" s="114">
        <f t="shared" ref="N338:O338" si="158">N339</f>
        <v>380851.96</v>
      </c>
      <c r="O338" s="114">
        <f t="shared" si="158"/>
        <v>380851.96</v>
      </c>
      <c r="P338" s="120">
        <f t="shared" si="142"/>
        <v>0.23345545674725859</v>
      </c>
      <c r="Q338" s="137"/>
      <c r="R338" s="137"/>
      <c r="S338" s="137"/>
    </row>
    <row r="339" spans="1:19" s="138" customFormat="1" ht="78" x14ac:dyDescent="0.25">
      <c r="A339" s="17" t="s">
        <v>384</v>
      </c>
      <c r="B339" s="36" t="s">
        <v>111</v>
      </c>
      <c r="C339" s="36" t="s">
        <v>15</v>
      </c>
      <c r="D339" s="36" t="s">
        <v>185</v>
      </c>
      <c r="E339" s="36"/>
      <c r="F339" s="36"/>
      <c r="G339" s="36"/>
      <c r="H339" s="36"/>
      <c r="I339" s="36"/>
      <c r="J339" s="37"/>
      <c r="K339" s="38"/>
      <c r="L339" s="37"/>
      <c r="M339" s="114">
        <f t="shared" si="157"/>
        <v>1631368.85</v>
      </c>
      <c r="N339" s="114">
        <f t="shared" ref="N339:O345" si="159">N340</f>
        <v>380851.96</v>
      </c>
      <c r="O339" s="114">
        <f t="shared" si="159"/>
        <v>380851.96</v>
      </c>
      <c r="P339" s="120">
        <f t="shared" si="142"/>
        <v>0.23345545674725859</v>
      </c>
      <c r="Q339" s="137"/>
      <c r="R339" s="137"/>
      <c r="S339" s="137"/>
    </row>
    <row r="340" spans="1:19" s="138" customFormat="1" ht="31.2" x14ac:dyDescent="0.25">
      <c r="A340" s="17" t="s">
        <v>31</v>
      </c>
      <c r="B340" s="36" t="s">
        <v>111</v>
      </c>
      <c r="C340" s="36" t="s">
        <v>15</v>
      </c>
      <c r="D340" s="36" t="s">
        <v>185</v>
      </c>
      <c r="E340" s="36" t="s">
        <v>32</v>
      </c>
      <c r="F340" s="36"/>
      <c r="G340" s="36"/>
      <c r="H340" s="36"/>
      <c r="I340" s="36"/>
      <c r="J340" s="37"/>
      <c r="K340" s="38"/>
      <c r="L340" s="37"/>
      <c r="M340" s="114">
        <f t="shared" si="157"/>
        <v>1631368.85</v>
      </c>
      <c r="N340" s="114">
        <f t="shared" si="159"/>
        <v>380851.96</v>
      </c>
      <c r="O340" s="114">
        <f t="shared" si="159"/>
        <v>380851.96</v>
      </c>
      <c r="P340" s="120">
        <f t="shared" si="142"/>
        <v>0.23345545674725859</v>
      </c>
      <c r="Q340" s="137"/>
      <c r="R340" s="137"/>
      <c r="S340" s="137"/>
    </row>
    <row r="341" spans="1:19" s="138" customFormat="1" ht="15.6" x14ac:dyDescent="0.25">
      <c r="A341" s="17" t="s">
        <v>114</v>
      </c>
      <c r="B341" s="36" t="s">
        <v>111</v>
      </c>
      <c r="C341" s="36" t="s">
        <v>15</v>
      </c>
      <c r="D341" s="36" t="s">
        <v>185</v>
      </c>
      <c r="E341" s="36" t="s">
        <v>32</v>
      </c>
      <c r="F341" s="36" t="s">
        <v>21</v>
      </c>
      <c r="G341" s="36"/>
      <c r="H341" s="36"/>
      <c r="I341" s="36"/>
      <c r="J341" s="37"/>
      <c r="K341" s="38"/>
      <c r="L341" s="37"/>
      <c r="M341" s="114">
        <f t="shared" si="157"/>
        <v>1631368.85</v>
      </c>
      <c r="N341" s="114">
        <f t="shared" si="159"/>
        <v>380851.96</v>
      </c>
      <c r="O341" s="114">
        <f t="shared" si="159"/>
        <v>380851.96</v>
      </c>
      <c r="P341" s="120">
        <f t="shared" si="142"/>
        <v>0.23345545674725859</v>
      </c>
      <c r="Q341" s="137"/>
      <c r="R341" s="137"/>
      <c r="S341" s="137"/>
    </row>
    <row r="342" spans="1:19" s="138" customFormat="1" ht="15.6" x14ac:dyDescent="0.25">
      <c r="A342" s="17" t="s">
        <v>115</v>
      </c>
      <c r="B342" s="36" t="s">
        <v>111</v>
      </c>
      <c r="C342" s="36" t="s">
        <v>15</v>
      </c>
      <c r="D342" s="36" t="s">
        <v>185</v>
      </c>
      <c r="E342" s="36" t="s">
        <v>32</v>
      </c>
      <c r="F342" s="36" t="s">
        <v>21</v>
      </c>
      <c r="G342" s="36" t="s">
        <v>58</v>
      </c>
      <c r="H342" s="36"/>
      <c r="I342" s="36"/>
      <c r="J342" s="37"/>
      <c r="K342" s="38"/>
      <c r="L342" s="37"/>
      <c r="M342" s="114">
        <f t="shared" si="157"/>
        <v>1631368.85</v>
      </c>
      <c r="N342" s="114">
        <f t="shared" si="159"/>
        <v>380851.96</v>
      </c>
      <c r="O342" s="114">
        <f t="shared" si="159"/>
        <v>380851.96</v>
      </c>
      <c r="P342" s="120">
        <f t="shared" si="142"/>
        <v>0.23345545674725859</v>
      </c>
      <c r="Q342" s="137"/>
      <c r="R342" s="137"/>
      <c r="S342" s="137"/>
    </row>
    <row r="343" spans="1:19" s="138" customFormat="1" ht="31.2" x14ac:dyDescent="0.25">
      <c r="A343" s="17" t="s">
        <v>196</v>
      </c>
      <c r="B343" s="36" t="s">
        <v>111</v>
      </c>
      <c r="C343" s="36" t="s">
        <v>15</v>
      </c>
      <c r="D343" s="36" t="s">
        <v>185</v>
      </c>
      <c r="E343" s="36" t="s">
        <v>32</v>
      </c>
      <c r="F343" s="36" t="s">
        <v>21</v>
      </c>
      <c r="G343" s="36" t="s">
        <v>58</v>
      </c>
      <c r="H343" s="36" t="s">
        <v>192</v>
      </c>
      <c r="I343" s="36"/>
      <c r="J343" s="37"/>
      <c r="K343" s="38"/>
      <c r="L343" s="37"/>
      <c r="M343" s="114">
        <f t="shared" si="157"/>
        <v>1631368.85</v>
      </c>
      <c r="N343" s="114">
        <f t="shared" si="159"/>
        <v>380851.96</v>
      </c>
      <c r="O343" s="114">
        <f t="shared" si="159"/>
        <v>380851.96</v>
      </c>
      <c r="P343" s="120">
        <f t="shared" si="142"/>
        <v>0.23345545674725859</v>
      </c>
      <c r="Q343" s="137"/>
      <c r="R343" s="137"/>
      <c r="S343" s="137"/>
    </row>
    <row r="344" spans="1:19" s="138" customFormat="1" ht="62.4" x14ac:dyDescent="0.25">
      <c r="A344" s="17" t="s">
        <v>187</v>
      </c>
      <c r="B344" s="36" t="s">
        <v>111</v>
      </c>
      <c r="C344" s="36" t="s">
        <v>15</v>
      </c>
      <c r="D344" s="36" t="s">
        <v>185</v>
      </c>
      <c r="E344" s="36" t="s">
        <v>32</v>
      </c>
      <c r="F344" s="36" t="s">
        <v>21</v>
      </c>
      <c r="G344" s="36" t="s">
        <v>58</v>
      </c>
      <c r="H344" s="36" t="s">
        <v>192</v>
      </c>
      <c r="I344" s="36" t="s">
        <v>182</v>
      </c>
      <c r="J344" s="37"/>
      <c r="K344" s="38"/>
      <c r="L344" s="37"/>
      <c r="M344" s="114">
        <f t="shared" si="157"/>
        <v>1631368.85</v>
      </c>
      <c r="N344" s="114">
        <f t="shared" si="159"/>
        <v>380851.96</v>
      </c>
      <c r="O344" s="114">
        <f t="shared" si="159"/>
        <v>380851.96</v>
      </c>
      <c r="P344" s="120">
        <f t="shared" si="142"/>
        <v>0.23345545674725859</v>
      </c>
      <c r="Q344" s="137"/>
      <c r="R344" s="137"/>
      <c r="S344" s="137"/>
    </row>
    <row r="345" spans="1:19" s="138" customFormat="1" ht="15.6" x14ac:dyDescent="0.25">
      <c r="A345" s="17" t="s">
        <v>156</v>
      </c>
      <c r="B345" s="36"/>
      <c r="C345" s="36"/>
      <c r="D345" s="36"/>
      <c r="E345" s="36"/>
      <c r="F345" s="36"/>
      <c r="G345" s="36"/>
      <c r="H345" s="36"/>
      <c r="I345" s="36"/>
      <c r="J345" s="37"/>
      <c r="K345" s="38"/>
      <c r="L345" s="37"/>
      <c r="M345" s="114">
        <f t="shared" si="157"/>
        <v>1631368.85</v>
      </c>
      <c r="N345" s="114">
        <f t="shared" si="159"/>
        <v>380851.96</v>
      </c>
      <c r="O345" s="114">
        <f t="shared" si="159"/>
        <v>380851.96</v>
      </c>
      <c r="P345" s="120">
        <f t="shared" si="142"/>
        <v>0.23345545674725859</v>
      </c>
      <c r="Q345" s="137"/>
      <c r="R345" s="137"/>
      <c r="S345" s="137"/>
    </row>
    <row r="346" spans="1:19" s="134" customFormat="1" ht="31.2" x14ac:dyDescent="0.25">
      <c r="A346" s="26" t="s">
        <v>383</v>
      </c>
      <c r="B346" s="14" t="s">
        <v>111</v>
      </c>
      <c r="C346" s="14" t="s">
        <v>15</v>
      </c>
      <c r="D346" s="14" t="s">
        <v>185</v>
      </c>
      <c r="E346" s="14" t="s">
        <v>32</v>
      </c>
      <c r="F346" s="14" t="s">
        <v>21</v>
      </c>
      <c r="G346" s="14" t="s">
        <v>58</v>
      </c>
      <c r="H346" s="14" t="s">
        <v>192</v>
      </c>
      <c r="I346" s="14" t="s">
        <v>182</v>
      </c>
      <c r="J346" s="15" t="s">
        <v>322</v>
      </c>
      <c r="K346" s="44" t="s">
        <v>396</v>
      </c>
      <c r="L346" s="15" t="s">
        <v>54</v>
      </c>
      <c r="M346" s="124">
        <v>1631368.85</v>
      </c>
      <c r="N346" s="124">
        <v>380851.96</v>
      </c>
      <c r="O346" s="124">
        <v>380851.96</v>
      </c>
      <c r="P346" s="120">
        <f t="shared" si="142"/>
        <v>0.23345545674725859</v>
      </c>
      <c r="Q346" s="133"/>
      <c r="R346" s="133"/>
      <c r="S346" s="133"/>
    </row>
    <row r="347" spans="1:19" ht="31.2" x14ac:dyDescent="0.25">
      <c r="A347" s="17" t="s">
        <v>136</v>
      </c>
      <c r="B347" s="36" t="s">
        <v>137</v>
      </c>
      <c r="C347" s="36" t="s">
        <v>0</v>
      </c>
      <c r="D347" s="36" t="s">
        <v>0</v>
      </c>
      <c r="E347" s="36" t="s">
        <v>0</v>
      </c>
      <c r="F347" s="36" t="s">
        <v>0</v>
      </c>
      <c r="G347" s="36" t="s">
        <v>0</v>
      </c>
      <c r="H347" s="121" t="s">
        <v>0</v>
      </c>
      <c r="I347" s="121" t="s">
        <v>0</v>
      </c>
      <c r="J347" s="122" t="s">
        <v>0</v>
      </c>
      <c r="K347" s="123"/>
      <c r="L347" s="122" t="s">
        <v>0</v>
      </c>
      <c r="M347" s="114">
        <f t="shared" ref="M347:M353" si="160">M348</f>
        <v>273240299.33999997</v>
      </c>
      <c r="N347" s="114">
        <f t="shared" ref="N347:O353" si="161">N348</f>
        <v>6927927.9299999997</v>
      </c>
      <c r="O347" s="114">
        <f t="shared" si="161"/>
        <v>65679411.890000001</v>
      </c>
      <c r="P347" s="120">
        <f t="shared" si="142"/>
        <v>0.24037234642417593</v>
      </c>
    </row>
    <row r="348" spans="1:19" ht="31.2" x14ac:dyDescent="0.25">
      <c r="A348" s="17" t="s">
        <v>170</v>
      </c>
      <c r="B348" s="36" t="s">
        <v>137</v>
      </c>
      <c r="C348" s="36" t="s">
        <v>15</v>
      </c>
      <c r="D348" s="36"/>
      <c r="E348" s="36"/>
      <c r="F348" s="36"/>
      <c r="G348" s="36"/>
      <c r="H348" s="121"/>
      <c r="I348" s="121"/>
      <c r="J348" s="122"/>
      <c r="K348" s="123"/>
      <c r="L348" s="122"/>
      <c r="M348" s="114">
        <f t="shared" si="160"/>
        <v>273240299.33999997</v>
      </c>
      <c r="N348" s="114">
        <f t="shared" si="161"/>
        <v>6927927.9299999997</v>
      </c>
      <c r="O348" s="114">
        <f t="shared" si="161"/>
        <v>65679411.890000001</v>
      </c>
      <c r="P348" s="120">
        <f t="shared" si="142"/>
        <v>0.24037234642417593</v>
      </c>
    </row>
    <row r="349" spans="1:19" ht="46.8" x14ac:dyDescent="0.25">
      <c r="A349" s="17" t="s">
        <v>190</v>
      </c>
      <c r="B349" s="36" t="s">
        <v>137</v>
      </c>
      <c r="C349" s="36" t="s">
        <v>15</v>
      </c>
      <c r="D349" s="36" t="s">
        <v>185</v>
      </c>
      <c r="E349" s="36" t="s">
        <v>0</v>
      </c>
      <c r="F349" s="36" t="s">
        <v>0</v>
      </c>
      <c r="G349" s="36" t="s">
        <v>0</v>
      </c>
      <c r="H349" s="121" t="s">
        <v>0</v>
      </c>
      <c r="I349" s="121" t="s">
        <v>0</v>
      </c>
      <c r="J349" s="122" t="s">
        <v>0</v>
      </c>
      <c r="K349" s="123"/>
      <c r="L349" s="122" t="s">
        <v>0</v>
      </c>
      <c r="M349" s="114">
        <f t="shared" si="160"/>
        <v>273240299.33999997</v>
      </c>
      <c r="N349" s="114">
        <f t="shared" si="161"/>
        <v>6927927.9299999997</v>
      </c>
      <c r="O349" s="114">
        <f t="shared" si="161"/>
        <v>65679411.890000001</v>
      </c>
      <c r="P349" s="120">
        <f t="shared" si="142"/>
        <v>0.24037234642417593</v>
      </c>
    </row>
    <row r="350" spans="1:19" ht="31.2" x14ac:dyDescent="0.25">
      <c r="A350" s="17" t="s">
        <v>189</v>
      </c>
      <c r="B350" s="36" t="s">
        <v>137</v>
      </c>
      <c r="C350" s="36" t="s">
        <v>15</v>
      </c>
      <c r="D350" s="36" t="s">
        <v>185</v>
      </c>
      <c r="E350" s="36" t="s">
        <v>184</v>
      </c>
      <c r="F350" s="36" t="s">
        <v>0</v>
      </c>
      <c r="G350" s="36" t="s">
        <v>0</v>
      </c>
      <c r="H350" s="121" t="s">
        <v>0</v>
      </c>
      <c r="I350" s="121" t="s">
        <v>0</v>
      </c>
      <c r="J350" s="122" t="s">
        <v>0</v>
      </c>
      <c r="K350" s="123"/>
      <c r="L350" s="122" t="s">
        <v>0</v>
      </c>
      <c r="M350" s="114">
        <f t="shared" si="160"/>
        <v>273240299.33999997</v>
      </c>
      <c r="N350" s="114">
        <f t="shared" si="161"/>
        <v>6927927.9299999997</v>
      </c>
      <c r="O350" s="114">
        <f t="shared" si="161"/>
        <v>65679411.890000001</v>
      </c>
      <c r="P350" s="120">
        <f t="shared" si="142"/>
        <v>0.24037234642417593</v>
      </c>
    </row>
    <row r="351" spans="1:19" ht="15.6" x14ac:dyDescent="0.25">
      <c r="A351" s="24" t="s">
        <v>33</v>
      </c>
      <c r="B351" s="36" t="s">
        <v>137</v>
      </c>
      <c r="C351" s="36" t="s">
        <v>15</v>
      </c>
      <c r="D351" s="36" t="s">
        <v>185</v>
      </c>
      <c r="E351" s="36" t="s">
        <v>184</v>
      </c>
      <c r="F351" s="36" t="s">
        <v>34</v>
      </c>
      <c r="G351" s="36" t="s">
        <v>0</v>
      </c>
      <c r="H351" s="36" t="s">
        <v>0</v>
      </c>
      <c r="I351" s="36" t="s">
        <v>0</v>
      </c>
      <c r="J351" s="37" t="s">
        <v>0</v>
      </c>
      <c r="K351" s="38"/>
      <c r="L351" s="37" t="s">
        <v>0</v>
      </c>
      <c r="M351" s="114">
        <f t="shared" si="160"/>
        <v>273240299.33999997</v>
      </c>
      <c r="N351" s="114">
        <f t="shared" si="161"/>
        <v>6927927.9299999997</v>
      </c>
      <c r="O351" s="114">
        <f t="shared" si="161"/>
        <v>65679411.890000001</v>
      </c>
      <c r="P351" s="120">
        <f t="shared" si="142"/>
        <v>0.24037234642417593</v>
      </c>
    </row>
    <row r="352" spans="1:19" ht="15.6" x14ac:dyDescent="0.25">
      <c r="A352" s="24" t="s">
        <v>139</v>
      </c>
      <c r="B352" s="36" t="s">
        <v>137</v>
      </c>
      <c r="C352" s="36" t="s">
        <v>15</v>
      </c>
      <c r="D352" s="36" t="s">
        <v>185</v>
      </c>
      <c r="E352" s="36" t="s">
        <v>184</v>
      </c>
      <c r="F352" s="36" t="s">
        <v>34</v>
      </c>
      <c r="G352" s="36" t="s">
        <v>81</v>
      </c>
      <c r="H352" s="36" t="s">
        <v>0</v>
      </c>
      <c r="I352" s="36" t="s">
        <v>0</v>
      </c>
      <c r="J352" s="37" t="s">
        <v>0</v>
      </c>
      <c r="K352" s="38"/>
      <c r="L352" s="37" t="s">
        <v>0</v>
      </c>
      <c r="M352" s="114">
        <f t="shared" si="160"/>
        <v>273240299.33999997</v>
      </c>
      <c r="N352" s="114">
        <f t="shared" si="161"/>
        <v>6927927.9299999997</v>
      </c>
      <c r="O352" s="114">
        <f t="shared" si="161"/>
        <v>65679411.890000001</v>
      </c>
      <c r="P352" s="120">
        <f t="shared" si="142"/>
        <v>0.24037234642417593</v>
      </c>
    </row>
    <row r="353" spans="1:17" ht="93.6" x14ac:dyDescent="0.25">
      <c r="A353" s="17" t="s">
        <v>188</v>
      </c>
      <c r="B353" s="36" t="s">
        <v>137</v>
      </c>
      <c r="C353" s="36" t="s">
        <v>15</v>
      </c>
      <c r="D353" s="36" t="s">
        <v>185</v>
      </c>
      <c r="E353" s="36" t="s">
        <v>184</v>
      </c>
      <c r="F353" s="36" t="s">
        <v>34</v>
      </c>
      <c r="G353" s="36" t="s">
        <v>81</v>
      </c>
      <c r="H353" s="36" t="s">
        <v>183</v>
      </c>
      <c r="I353" s="121" t="s">
        <v>0</v>
      </c>
      <c r="J353" s="122" t="s">
        <v>0</v>
      </c>
      <c r="K353" s="123"/>
      <c r="L353" s="122" t="s">
        <v>0</v>
      </c>
      <c r="M353" s="114">
        <f t="shared" si="160"/>
        <v>273240299.33999997</v>
      </c>
      <c r="N353" s="114">
        <f t="shared" si="161"/>
        <v>6927927.9299999997</v>
      </c>
      <c r="O353" s="114">
        <f t="shared" si="161"/>
        <v>65679411.890000001</v>
      </c>
      <c r="P353" s="120">
        <f t="shared" si="142"/>
        <v>0.24037234642417593</v>
      </c>
    </row>
    <row r="354" spans="1:17" ht="62.4" x14ac:dyDescent="0.25">
      <c r="A354" s="17" t="s">
        <v>187</v>
      </c>
      <c r="B354" s="36" t="s">
        <v>137</v>
      </c>
      <c r="C354" s="36" t="s">
        <v>15</v>
      </c>
      <c r="D354" s="36" t="s">
        <v>185</v>
      </c>
      <c r="E354" s="36" t="s">
        <v>184</v>
      </c>
      <c r="F354" s="36" t="s">
        <v>34</v>
      </c>
      <c r="G354" s="36" t="s">
        <v>81</v>
      </c>
      <c r="H354" s="36" t="s">
        <v>183</v>
      </c>
      <c r="I354" s="36" t="s">
        <v>182</v>
      </c>
      <c r="J354" s="37" t="s">
        <v>0</v>
      </c>
      <c r="K354" s="38"/>
      <c r="L354" s="37" t="s">
        <v>0</v>
      </c>
      <c r="M354" s="114">
        <f>M356+M357</f>
        <v>273240299.33999997</v>
      </c>
      <c r="N354" s="114">
        <f t="shared" ref="N354" si="162">N356+N357</f>
        <v>6927927.9299999997</v>
      </c>
      <c r="O354" s="114">
        <f t="shared" ref="O354" si="163">O356+O357</f>
        <v>65679411.890000001</v>
      </c>
      <c r="P354" s="120">
        <f t="shared" si="142"/>
        <v>0.24037234642417593</v>
      </c>
    </row>
    <row r="355" spans="1:17" ht="15.6" x14ac:dyDescent="0.25">
      <c r="A355" s="17" t="s">
        <v>156</v>
      </c>
      <c r="B355" s="36"/>
      <c r="C355" s="36"/>
      <c r="D355" s="36"/>
      <c r="E355" s="36"/>
      <c r="F355" s="36"/>
      <c r="G355" s="36"/>
      <c r="H355" s="36"/>
      <c r="I355" s="36"/>
      <c r="J355" s="37"/>
      <c r="K355" s="38"/>
      <c r="L355" s="37"/>
      <c r="M355" s="114">
        <f>M356+M357</f>
        <v>273240299.33999997</v>
      </c>
      <c r="N355" s="114">
        <f t="shared" ref="N355" si="164">N356+N357</f>
        <v>6927927.9299999997</v>
      </c>
      <c r="O355" s="114">
        <f t="shared" ref="O355" si="165">O356+O357</f>
        <v>65679411.890000001</v>
      </c>
      <c r="P355" s="120">
        <f t="shared" si="142"/>
        <v>0.24037234642417593</v>
      </c>
    </row>
    <row r="356" spans="1:17" ht="62.4" x14ac:dyDescent="0.25">
      <c r="A356" s="26" t="s">
        <v>186</v>
      </c>
      <c r="B356" s="14" t="s">
        <v>137</v>
      </c>
      <c r="C356" s="14" t="s">
        <v>15</v>
      </c>
      <c r="D356" s="14" t="s">
        <v>185</v>
      </c>
      <c r="E356" s="14" t="s">
        <v>184</v>
      </c>
      <c r="F356" s="14" t="s">
        <v>34</v>
      </c>
      <c r="G356" s="14" t="s">
        <v>81</v>
      </c>
      <c r="H356" s="14" t="s">
        <v>183</v>
      </c>
      <c r="I356" s="14" t="s">
        <v>182</v>
      </c>
      <c r="J356" s="15" t="s">
        <v>103</v>
      </c>
      <c r="K356" s="44">
        <v>15000</v>
      </c>
      <c r="L356" s="15" t="s">
        <v>54</v>
      </c>
      <c r="M356" s="124">
        <v>153477900.53999999</v>
      </c>
      <c r="N356" s="124">
        <v>0</v>
      </c>
      <c r="O356" s="124">
        <v>26889061.399999999</v>
      </c>
      <c r="P356" s="120">
        <f t="shared" si="142"/>
        <v>0.17519826180442225</v>
      </c>
      <c r="Q356" s="2">
        <v>15000</v>
      </c>
    </row>
    <row r="357" spans="1:17" ht="62.4" x14ac:dyDescent="0.25">
      <c r="A357" s="26" t="s">
        <v>464</v>
      </c>
      <c r="B357" s="14" t="s">
        <v>137</v>
      </c>
      <c r="C357" s="14" t="s">
        <v>15</v>
      </c>
      <c r="D357" s="14" t="s">
        <v>185</v>
      </c>
      <c r="E357" s="14" t="s">
        <v>184</v>
      </c>
      <c r="F357" s="14" t="s">
        <v>34</v>
      </c>
      <c r="G357" s="14" t="s">
        <v>81</v>
      </c>
      <c r="H357" s="14" t="s">
        <v>183</v>
      </c>
      <c r="I357" s="14" t="s">
        <v>182</v>
      </c>
      <c r="J357" s="15" t="s">
        <v>109</v>
      </c>
      <c r="K357" s="71">
        <v>18.187000000000001</v>
      </c>
      <c r="L357" s="15" t="s">
        <v>54</v>
      </c>
      <c r="M357" s="124">
        <v>119762398.8</v>
      </c>
      <c r="N357" s="124">
        <v>6927927.9299999997</v>
      </c>
      <c r="O357" s="124">
        <v>38790350.490000002</v>
      </c>
      <c r="P357" s="120">
        <f t="shared" si="142"/>
        <v>0.32389423457339772</v>
      </c>
    </row>
    <row r="359" spans="1:17" ht="44.25" customHeight="1" x14ac:dyDescent="0.4">
      <c r="A359" s="157" t="s">
        <v>312</v>
      </c>
      <c r="B359" s="157"/>
      <c r="C359" s="157"/>
      <c r="D359" s="157"/>
      <c r="E359" s="115"/>
      <c r="F359" s="115"/>
      <c r="G359" s="115"/>
      <c r="H359" s="115"/>
      <c r="I359" s="115"/>
      <c r="J359" s="131"/>
      <c r="K359" s="131"/>
      <c r="L359" s="131"/>
      <c r="M359" s="154" t="s">
        <v>313</v>
      </c>
      <c r="N359" s="154"/>
      <c r="O359" s="154"/>
      <c r="P359" s="154"/>
    </row>
    <row r="360" spans="1:17" x14ac:dyDescent="0.25">
      <c r="B360" s="115"/>
      <c r="C360" s="115"/>
      <c r="D360" s="115"/>
      <c r="E360" s="115"/>
      <c r="F360" s="115"/>
      <c r="G360" s="115"/>
      <c r="H360" s="115"/>
      <c r="I360" s="115"/>
      <c r="J360" s="131"/>
      <c r="K360" s="131"/>
      <c r="L360" s="131"/>
      <c r="M360" s="115"/>
      <c r="N360" s="115"/>
      <c r="O360" s="115"/>
      <c r="P360" s="115"/>
    </row>
    <row r="361" spans="1:17" ht="21" x14ac:dyDescent="0.25">
      <c r="A361" s="40" t="s">
        <v>314</v>
      </c>
      <c r="B361" s="115"/>
      <c r="C361" s="115"/>
      <c r="D361" s="115"/>
      <c r="E361" s="115"/>
      <c r="F361" s="115"/>
      <c r="G361" s="115"/>
      <c r="H361" s="115"/>
      <c r="I361" s="115"/>
      <c r="J361" s="131"/>
      <c r="K361" s="131"/>
      <c r="L361" s="131"/>
      <c r="M361" s="115"/>
      <c r="N361" s="115"/>
      <c r="O361" s="115"/>
      <c r="P361" s="115"/>
    </row>
    <row r="362" spans="1:17" x14ac:dyDescent="0.25">
      <c r="B362" s="115"/>
      <c r="C362" s="115"/>
      <c r="D362" s="115"/>
      <c r="E362" s="115"/>
      <c r="F362" s="115"/>
      <c r="G362" s="115"/>
      <c r="H362" s="115"/>
      <c r="I362" s="115"/>
      <c r="J362" s="131"/>
      <c r="K362" s="131"/>
      <c r="L362" s="131"/>
      <c r="M362" s="115"/>
      <c r="N362" s="115"/>
      <c r="O362" s="115"/>
      <c r="P362" s="115"/>
    </row>
    <row r="363" spans="1:17" ht="42" x14ac:dyDescent="0.4">
      <c r="A363" s="40" t="s">
        <v>315</v>
      </c>
      <c r="B363" s="115"/>
      <c r="C363" s="115"/>
      <c r="D363" s="115"/>
      <c r="E363" s="115"/>
      <c r="F363" s="115"/>
      <c r="G363" s="115"/>
      <c r="H363" s="115"/>
      <c r="I363" s="115"/>
      <c r="J363" s="131"/>
      <c r="K363" s="131"/>
      <c r="L363" s="131"/>
      <c r="M363" s="154" t="s">
        <v>316</v>
      </c>
      <c r="N363" s="154"/>
      <c r="O363" s="154"/>
      <c r="P363" s="154"/>
    </row>
    <row r="364" spans="1:17" x14ac:dyDescent="0.25">
      <c r="B364" s="115"/>
      <c r="C364" s="115"/>
      <c r="D364" s="115"/>
      <c r="E364" s="115"/>
      <c r="F364" s="115"/>
      <c r="G364" s="115"/>
      <c r="H364" s="115"/>
      <c r="I364" s="115"/>
      <c r="J364" s="131"/>
      <c r="K364" s="131"/>
      <c r="L364" s="131"/>
      <c r="M364" s="115"/>
      <c r="N364" s="115"/>
      <c r="O364" s="115"/>
      <c r="P364" s="115"/>
    </row>
    <row r="365" spans="1:17" ht="18" x14ac:dyDescent="0.35">
      <c r="A365" s="42" t="s">
        <v>317</v>
      </c>
      <c r="B365" s="115"/>
      <c r="C365" s="115"/>
      <c r="D365" s="115"/>
      <c r="E365" s="115"/>
      <c r="F365" s="115"/>
      <c r="G365" s="115"/>
      <c r="H365" s="115"/>
      <c r="I365" s="115"/>
      <c r="J365" s="131"/>
      <c r="K365" s="131"/>
      <c r="L365" s="131"/>
      <c r="M365" s="115"/>
      <c r="N365" s="115"/>
      <c r="O365" s="115"/>
      <c r="P365" s="115"/>
    </row>
    <row r="366" spans="1:17" ht="18" x14ac:dyDescent="0.35">
      <c r="A366" s="42" t="s">
        <v>318</v>
      </c>
      <c r="B366" s="115"/>
      <c r="C366" s="115"/>
      <c r="D366" s="115"/>
      <c r="E366" s="115"/>
      <c r="F366" s="115"/>
      <c r="G366" s="115"/>
      <c r="H366" s="115"/>
      <c r="I366" s="115"/>
      <c r="J366" s="131"/>
      <c r="K366" s="131"/>
      <c r="L366" s="131"/>
      <c r="M366" s="115"/>
      <c r="N366" s="115"/>
      <c r="O366" s="115"/>
      <c r="P366" s="115"/>
    </row>
  </sheetData>
  <autoFilter ref="M1:M366"/>
  <mergeCells count="6">
    <mergeCell ref="M1:P1"/>
    <mergeCell ref="M363:P363"/>
    <mergeCell ref="A2:P2"/>
    <mergeCell ref="A3:P3"/>
    <mergeCell ref="A359:D359"/>
    <mergeCell ref="M359:P359"/>
  </mergeCells>
  <pageMargins left="0.39370080000000002" right="0.39370080000000002" top="0.57322839999999997" bottom="0.42125980000000002" header="0.3" footer="0.3"/>
  <pageSetup paperSize="9" scale="67" fitToHeight="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view="pageBreakPreview" zoomScale="90" zoomScaleNormal="100" zoomScaleSheetLayoutView="90" workbookViewId="0">
      <selection activeCell="C53" sqref="C53"/>
    </sheetView>
  </sheetViews>
  <sheetFormatPr defaultRowHeight="13.2" x14ac:dyDescent="0.25"/>
  <cols>
    <col min="1" max="1" width="49" style="43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3.33203125" customWidth="1"/>
    <col min="11" max="11" width="12.109375" customWidth="1"/>
    <col min="12" max="12" width="9.33203125" customWidth="1"/>
    <col min="13" max="14" width="20.109375" bestFit="1" customWidth="1"/>
    <col min="15" max="15" width="20.109375" customWidth="1"/>
    <col min="16" max="16" width="20.109375" bestFit="1" customWidth="1"/>
    <col min="17" max="19" width="21.109375" style="2" customWidth="1"/>
  </cols>
  <sheetData>
    <row r="1" spans="1:19" ht="22.5" customHeight="1" x14ac:dyDescent="0.25">
      <c r="A1" s="10" t="s">
        <v>0</v>
      </c>
      <c r="B1" s="11" t="s">
        <v>0</v>
      </c>
      <c r="C1" s="11" t="s">
        <v>0</v>
      </c>
      <c r="D1" s="11" t="s">
        <v>0</v>
      </c>
      <c r="E1" s="11" t="s">
        <v>0</v>
      </c>
      <c r="F1" s="11" t="s">
        <v>0</v>
      </c>
      <c r="G1" s="12" t="s">
        <v>0</v>
      </c>
      <c r="H1" s="12" t="s">
        <v>0</v>
      </c>
      <c r="I1" s="12" t="s">
        <v>0</v>
      </c>
      <c r="J1" s="13"/>
      <c r="K1" s="13"/>
      <c r="L1" s="13"/>
      <c r="M1" s="161" t="s">
        <v>484</v>
      </c>
      <c r="N1" s="161"/>
      <c r="O1" s="161"/>
      <c r="P1" s="161"/>
    </row>
    <row r="2" spans="1:19" ht="43.5" customHeight="1" x14ac:dyDescent="0.25">
      <c r="A2" s="155" t="s">
        <v>485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9" ht="15.6" x14ac:dyDescent="0.25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9" ht="39.6" x14ac:dyDescent="0.25">
      <c r="A4" s="14" t="s">
        <v>166</v>
      </c>
      <c r="B4" s="14" t="s">
        <v>2</v>
      </c>
      <c r="C4" s="14" t="s">
        <v>178</v>
      </c>
      <c r="D4" s="14" t="s">
        <v>179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5" t="s">
        <v>8</v>
      </c>
      <c r="K4" s="15" t="s">
        <v>9</v>
      </c>
      <c r="L4" s="15" t="s">
        <v>10</v>
      </c>
      <c r="M4" s="14" t="s">
        <v>11</v>
      </c>
      <c r="N4" s="14" t="s">
        <v>477</v>
      </c>
      <c r="O4" s="14" t="s">
        <v>478</v>
      </c>
      <c r="P4" s="14" t="s">
        <v>482</v>
      </c>
    </row>
    <row r="5" spans="1:19" ht="15.6" x14ac:dyDescent="0.25">
      <c r="A5" s="14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168</v>
      </c>
      <c r="K5" s="16" t="s">
        <v>21</v>
      </c>
      <c r="L5" s="16" t="s">
        <v>22</v>
      </c>
      <c r="M5" s="16" t="s">
        <v>23</v>
      </c>
      <c r="N5" s="16" t="s">
        <v>24</v>
      </c>
      <c r="O5" s="16" t="s">
        <v>25</v>
      </c>
      <c r="P5" s="16" t="s">
        <v>222</v>
      </c>
    </row>
    <row r="6" spans="1:19" ht="15.6" x14ac:dyDescent="0.25">
      <c r="A6" s="17" t="s">
        <v>26</v>
      </c>
      <c r="B6" s="16" t="s">
        <v>0</v>
      </c>
      <c r="C6" s="16" t="s">
        <v>0</v>
      </c>
      <c r="D6" s="16" t="s">
        <v>0</v>
      </c>
      <c r="E6" s="16" t="s">
        <v>0</v>
      </c>
      <c r="F6" s="16" t="s">
        <v>0</v>
      </c>
      <c r="G6" s="16" t="s">
        <v>0</v>
      </c>
      <c r="H6" s="16" t="s">
        <v>0</v>
      </c>
      <c r="I6" s="16" t="s">
        <v>0</v>
      </c>
      <c r="J6" s="16" t="s">
        <v>0</v>
      </c>
      <c r="K6" s="18" t="s">
        <v>0</v>
      </c>
      <c r="L6" s="16" t="s">
        <v>0</v>
      </c>
      <c r="M6" s="19">
        <f>M7+M26+M42</f>
        <v>230008937</v>
      </c>
      <c r="N6" s="19">
        <f>N7+N26+N42</f>
        <v>27300</v>
      </c>
      <c r="O6" s="19">
        <f t="shared" ref="O6" si="0">O7+O26+O42</f>
        <v>27300</v>
      </c>
      <c r="P6" s="19">
        <f>O6/M6</f>
        <v>1.1869104025292722E-4</v>
      </c>
      <c r="Q6" s="2">
        <f>M6+'Гос. собственность'!M6</f>
        <v>5574723189.8100004</v>
      </c>
      <c r="R6" s="2">
        <f>N6+'Гос. собственность'!N6</f>
        <v>1274718375.8799999</v>
      </c>
      <c r="S6" s="2">
        <f>P6+'Гос. собственность'!P6</f>
        <v>0.3495945532489711</v>
      </c>
    </row>
    <row r="7" spans="1:19" ht="15.6" x14ac:dyDescent="0.25">
      <c r="A7" s="17" t="s">
        <v>42</v>
      </c>
      <c r="B7" s="20" t="s">
        <v>24</v>
      </c>
      <c r="C7" s="20" t="s">
        <v>0</v>
      </c>
      <c r="D7" s="20" t="s">
        <v>0</v>
      </c>
      <c r="E7" s="20" t="s">
        <v>0</v>
      </c>
      <c r="F7" s="20" t="s">
        <v>0</v>
      </c>
      <c r="G7" s="20" t="s">
        <v>0</v>
      </c>
      <c r="H7" s="21" t="s">
        <v>0</v>
      </c>
      <c r="I7" s="21" t="s">
        <v>0</v>
      </c>
      <c r="J7" s="21" t="s">
        <v>0</v>
      </c>
      <c r="K7" s="22" t="s">
        <v>0</v>
      </c>
      <c r="L7" s="21" t="s">
        <v>0</v>
      </c>
      <c r="M7" s="19">
        <f>M8</f>
        <v>215340000</v>
      </c>
      <c r="N7" s="19">
        <f t="shared" ref="N7:O7" si="1">N8</f>
        <v>0</v>
      </c>
      <c r="O7" s="19">
        <f t="shared" si="1"/>
        <v>0</v>
      </c>
      <c r="P7" s="19">
        <f t="shared" ref="P7:P51" si="2">O7/M7</f>
        <v>0</v>
      </c>
    </row>
    <row r="8" spans="1:19" s="1" customFormat="1" ht="31.2" x14ac:dyDescent="0.25">
      <c r="A8" s="17" t="s">
        <v>170</v>
      </c>
      <c r="B8" s="20" t="s">
        <v>24</v>
      </c>
      <c r="C8" s="23" t="s">
        <v>15</v>
      </c>
      <c r="D8" s="36"/>
      <c r="E8" s="36"/>
      <c r="F8" s="36"/>
      <c r="G8" s="36"/>
      <c r="H8" s="36"/>
      <c r="I8" s="36"/>
      <c r="J8" s="37"/>
      <c r="K8" s="38"/>
      <c r="L8" s="37"/>
      <c r="M8" s="39">
        <f>M9</f>
        <v>215340000</v>
      </c>
      <c r="N8" s="39">
        <f t="shared" ref="N8:O8" si="3">N9</f>
        <v>0</v>
      </c>
      <c r="O8" s="39">
        <f t="shared" si="3"/>
        <v>0</v>
      </c>
      <c r="P8" s="19">
        <f t="shared" si="2"/>
        <v>0</v>
      </c>
      <c r="Q8" s="3"/>
      <c r="R8" s="3"/>
      <c r="S8" s="3"/>
    </row>
    <row r="9" spans="1:19" ht="62.4" x14ac:dyDescent="0.25">
      <c r="A9" s="17" t="s">
        <v>67</v>
      </c>
      <c r="B9" s="20" t="s">
        <v>24</v>
      </c>
      <c r="C9" s="23" t="s">
        <v>15</v>
      </c>
      <c r="D9" s="20" t="s">
        <v>34</v>
      </c>
      <c r="E9" s="20" t="s">
        <v>0</v>
      </c>
      <c r="F9" s="20" t="s">
        <v>0</v>
      </c>
      <c r="G9" s="20" t="s">
        <v>0</v>
      </c>
      <c r="H9" s="21" t="s">
        <v>0</v>
      </c>
      <c r="I9" s="21" t="s">
        <v>0</v>
      </c>
      <c r="J9" s="21" t="s">
        <v>0</v>
      </c>
      <c r="K9" s="22" t="s">
        <v>0</v>
      </c>
      <c r="L9" s="21" t="s">
        <v>0</v>
      </c>
      <c r="M9" s="19">
        <f>M10</f>
        <v>215340000</v>
      </c>
      <c r="N9" s="19">
        <f t="shared" ref="N9:O10" si="4">N10</f>
        <v>0</v>
      </c>
      <c r="O9" s="19">
        <f t="shared" si="4"/>
        <v>0</v>
      </c>
      <c r="P9" s="19">
        <f t="shared" si="2"/>
        <v>0</v>
      </c>
    </row>
    <row r="10" spans="1:19" ht="31.2" x14ac:dyDescent="0.25">
      <c r="A10" s="17" t="s">
        <v>68</v>
      </c>
      <c r="B10" s="20" t="s">
        <v>24</v>
      </c>
      <c r="C10" s="23" t="s">
        <v>15</v>
      </c>
      <c r="D10" s="20" t="s">
        <v>34</v>
      </c>
      <c r="E10" s="20" t="s">
        <v>69</v>
      </c>
      <c r="F10" s="20" t="s">
        <v>0</v>
      </c>
      <c r="G10" s="20" t="s">
        <v>0</v>
      </c>
      <c r="H10" s="21" t="s">
        <v>0</v>
      </c>
      <c r="I10" s="21" t="s">
        <v>0</v>
      </c>
      <c r="J10" s="21" t="s">
        <v>0</v>
      </c>
      <c r="K10" s="22" t="s">
        <v>0</v>
      </c>
      <c r="L10" s="21" t="s">
        <v>0</v>
      </c>
      <c r="M10" s="19">
        <f>M11</f>
        <v>215340000</v>
      </c>
      <c r="N10" s="19">
        <f t="shared" si="4"/>
        <v>0</v>
      </c>
      <c r="O10" s="19">
        <f t="shared" si="4"/>
        <v>0</v>
      </c>
      <c r="P10" s="19">
        <f t="shared" si="2"/>
        <v>0</v>
      </c>
    </row>
    <row r="11" spans="1:19" ht="15.6" x14ac:dyDescent="0.25">
      <c r="A11" s="24" t="s">
        <v>44</v>
      </c>
      <c r="B11" s="20" t="s">
        <v>24</v>
      </c>
      <c r="C11" s="23" t="s">
        <v>15</v>
      </c>
      <c r="D11" s="20" t="s">
        <v>34</v>
      </c>
      <c r="E11" s="20" t="s">
        <v>69</v>
      </c>
      <c r="F11" s="20" t="s">
        <v>36</v>
      </c>
      <c r="G11" s="20" t="s">
        <v>0</v>
      </c>
      <c r="H11" s="20" t="s">
        <v>0</v>
      </c>
      <c r="I11" s="20" t="s">
        <v>0</v>
      </c>
      <c r="J11" s="20" t="s">
        <v>0</v>
      </c>
      <c r="K11" s="25" t="s">
        <v>0</v>
      </c>
      <c r="L11" s="20" t="s">
        <v>0</v>
      </c>
      <c r="M11" s="19">
        <f>M12+M18+M22</f>
        <v>215340000</v>
      </c>
      <c r="N11" s="19">
        <f t="shared" ref="N11" si="5">N12+N18+N22</f>
        <v>0</v>
      </c>
      <c r="O11" s="19">
        <f t="shared" ref="O11" si="6">O12+O18+O22</f>
        <v>0</v>
      </c>
      <c r="P11" s="19">
        <f t="shared" si="2"/>
        <v>0</v>
      </c>
    </row>
    <row r="12" spans="1:19" ht="15.6" x14ac:dyDescent="0.25">
      <c r="A12" s="24" t="s">
        <v>45</v>
      </c>
      <c r="B12" s="20" t="s">
        <v>24</v>
      </c>
      <c r="C12" s="23" t="s">
        <v>15</v>
      </c>
      <c r="D12" s="20" t="s">
        <v>34</v>
      </c>
      <c r="E12" s="20" t="s">
        <v>69</v>
      </c>
      <c r="F12" s="20" t="s">
        <v>36</v>
      </c>
      <c r="G12" s="20" t="s">
        <v>46</v>
      </c>
      <c r="H12" s="20" t="s">
        <v>0</v>
      </c>
      <c r="I12" s="20" t="s">
        <v>0</v>
      </c>
      <c r="J12" s="20" t="s">
        <v>0</v>
      </c>
      <c r="K12" s="25" t="s">
        <v>0</v>
      </c>
      <c r="L12" s="20" t="s">
        <v>0</v>
      </c>
      <c r="M12" s="19">
        <f>M13</f>
        <v>180340000</v>
      </c>
      <c r="N12" s="19">
        <f t="shared" ref="N12:O12" si="7">N13</f>
        <v>0</v>
      </c>
      <c r="O12" s="19">
        <f t="shared" si="7"/>
        <v>0</v>
      </c>
      <c r="P12" s="19">
        <f t="shared" si="2"/>
        <v>0</v>
      </c>
    </row>
    <row r="13" spans="1:19" ht="46.8" x14ac:dyDescent="0.25">
      <c r="A13" s="17" t="s">
        <v>70</v>
      </c>
      <c r="B13" s="20" t="s">
        <v>24</v>
      </c>
      <c r="C13" s="23" t="s">
        <v>15</v>
      </c>
      <c r="D13" s="20" t="s">
        <v>34</v>
      </c>
      <c r="E13" s="20" t="s">
        <v>69</v>
      </c>
      <c r="F13" s="20" t="s">
        <v>36</v>
      </c>
      <c r="G13" s="20" t="s">
        <v>46</v>
      </c>
      <c r="H13" s="20" t="s">
        <v>71</v>
      </c>
      <c r="I13" s="21" t="s">
        <v>0</v>
      </c>
      <c r="J13" s="21" t="s">
        <v>0</v>
      </c>
      <c r="K13" s="22" t="s">
        <v>0</v>
      </c>
      <c r="L13" s="21" t="s">
        <v>0</v>
      </c>
      <c r="M13" s="19">
        <f>M14+M16</f>
        <v>180340000</v>
      </c>
      <c r="N13" s="19">
        <f t="shared" ref="N13" si="8">N14+N16</f>
        <v>0</v>
      </c>
      <c r="O13" s="19">
        <f t="shared" ref="O13" si="9">O14+O16</f>
        <v>0</v>
      </c>
      <c r="P13" s="19">
        <f t="shared" si="2"/>
        <v>0</v>
      </c>
    </row>
    <row r="14" spans="1:19" ht="62.4" x14ac:dyDescent="0.25">
      <c r="A14" s="17" t="s">
        <v>72</v>
      </c>
      <c r="B14" s="20" t="s">
        <v>24</v>
      </c>
      <c r="C14" s="23" t="s">
        <v>15</v>
      </c>
      <c r="D14" s="20" t="s">
        <v>34</v>
      </c>
      <c r="E14" s="20" t="s">
        <v>69</v>
      </c>
      <c r="F14" s="20" t="s">
        <v>36</v>
      </c>
      <c r="G14" s="20" t="s">
        <v>46</v>
      </c>
      <c r="H14" s="20" t="s">
        <v>71</v>
      </c>
      <c r="I14" s="20" t="s">
        <v>73</v>
      </c>
      <c r="J14" s="20" t="s">
        <v>0</v>
      </c>
      <c r="K14" s="25" t="s">
        <v>0</v>
      </c>
      <c r="L14" s="20" t="s">
        <v>0</v>
      </c>
      <c r="M14" s="19">
        <f>M15</f>
        <v>38000000</v>
      </c>
      <c r="N14" s="19">
        <f t="shared" ref="N14:O14" si="10">N15</f>
        <v>0</v>
      </c>
      <c r="O14" s="19">
        <f t="shared" si="10"/>
        <v>0</v>
      </c>
      <c r="P14" s="19">
        <f t="shared" si="2"/>
        <v>0</v>
      </c>
    </row>
    <row r="15" spans="1:19" ht="15.6" x14ac:dyDescent="0.25">
      <c r="A15" s="26" t="s">
        <v>307</v>
      </c>
      <c r="B15" s="16" t="s">
        <v>24</v>
      </c>
      <c r="C15" s="27" t="s">
        <v>15</v>
      </c>
      <c r="D15" s="16" t="s">
        <v>34</v>
      </c>
      <c r="E15" s="16" t="s">
        <v>69</v>
      </c>
      <c r="F15" s="16" t="s">
        <v>36</v>
      </c>
      <c r="G15" s="16" t="s">
        <v>46</v>
      </c>
      <c r="H15" s="16" t="s">
        <v>71</v>
      </c>
      <c r="I15" s="16" t="s">
        <v>73</v>
      </c>
      <c r="J15" s="28" t="s">
        <v>0</v>
      </c>
      <c r="K15" s="35" t="s">
        <v>0</v>
      </c>
      <c r="L15" s="28" t="s">
        <v>0</v>
      </c>
      <c r="M15" s="31">
        <v>38000000</v>
      </c>
      <c r="N15" s="31">
        <v>0</v>
      </c>
      <c r="O15" s="31">
        <v>0</v>
      </c>
      <c r="P15" s="19">
        <f t="shared" si="2"/>
        <v>0</v>
      </c>
    </row>
    <row r="16" spans="1:19" ht="62.4" x14ac:dyDescent="0.25">
      <c r="A16" s="17" t="s">
        <v>74</v>
      </c>
      <c r="B16" s="20" t="s">
        <v>24</v>
      </c>
      <c r="C16" s="23" t="s">
        <v>15</v>
      </c>
      <c r="D16" s="20" t="s">
        <v>34</v>
      </c>
      <c r="E16" s="20" t="s">
        <v>69</v>
      </c>
      <c r="F16" s="20" t="s">
        <v>36</v>
      </c>
      <c r="G16" s="20" t="s">
        <v>46</v>
      </c>
      <c r="H16" s="20" t="s">
        <v>71</v>
      </c>
      <c r="I16" s="20" t="s">
        <v>75</v>
      </c>
      <c r="J16" s="20" t="s">
        <v>0</v>
      </c>
      <c r="K16" s="25" t="s">
        <v>0</v>
      </c>
      <c r="L16" s="20" t="s">
        <v>0</v>
      </c>
      <c r="M16" s="19">
        <f>M17</f>
        <v>142340000</v>
      </c>
      <c r="N16" s="19">
        <f t="shared" ref="N16:O16" si="11">N17</f>
        <v>0</v>
      </c>
      <c r="O16" s="19">
        <f t="shared" si="11"/>
        <v>0</v>
      </c>
      <c r="P16" s="19">
        <f t="shared" si="2"/>
        <v>0</v>
      </c>
    </row>
    <row r="17" spans="1:16" ht="15.6" x14ac:dyDescent="0.25">
      <c r="A17" s="26" t="s">
        <v>307</v>
      </c>
      <c r="B17" s="16" t="s">
        <v>24</v>
      </c>
      <c r="C17" s="27" t="s">
        <v>15</v>
      </c>
      <c r="D17" s="16" t="s">
        <v>34</v>
      </c>
      <c r="E17" s="16" t="s">
        <v>69</v>
      </c>
      <c r="F17" s="16" t="s">
        <v>36</v>
      </c>
      <c r="G17" s="16" t="s">
        <v>46</v>
      </c>
      <c r="H17" s="16" t="s">
        <v>71</v>
      </c>
      <c r="I17" s="16" t="s">
        <v>75</v>
      </c>
      <c r="J17" s="28" t="s">
        <v>0</v>
      </c>
      <c r="K17" s="35" t="s">
        <v>0</v>
      </c>
      <c r="L17" s="28" t="s">
        <v>0</v>
      </c>
      <c r="M17" s="31">
        <v>142340000</v>
      </c>
      <c r="N17" s="31">
        <v>0</v>
      </c>
      <c r="O17" s="31">
        <v>0</v>
      </c>
      <c r="P17" s="19">
        <f t="shared" si="2"/>
        <v>0</v>
      </c>
    </row>
    <row r="18" spans="1:16" ht="15.6" x14ac:dyDescent="0.25">
      <c r="A18" s="24" t="s">
        <v>57</v>
      </c>
      <c r="B18" s="20" t="s">
        <v>24</v>
      </c>
      <c r="C18" s="23" t="s">
        <v>15</v>
      </c>
      <c r="D18" s="20" t="s">
        <v>34</v>
      </c>
      <c r="E18" s="20" t="s">
        <v>69</v>
      </c>
      <c r="F18" s="20" t="s">
        <v>36</v>
      </c>
      <c r="G18" s="20" t="s">
        <v>58</v>
      </c>
      <c r="H18" s="20" t="s">
        <v>0</v>
      </c>
      <c r="I18" s="20" t="s">
        <v>0</v>
      </c>
      <c r="J18" s="20" t="s">
        <v>0</v>
      </c>
      <c r="K18" s="25" t="s">
        <v>0</v>
      </c>
      <c r="L18" s="20" t="s">
        <v>0</v>
      </c>
      <c r="M18" s="19">
        <f>M19</f>
        <v>30800000</v>
      </c>
      <c r="N18" s="19">
        <f t="shared" ref="N18:O20" si="12">N19</f>
        <v>0</v>
      </c>
      <c r="O18" s="19">
        <f t="shared" si="12"/>
        <v>0</v>
      </c>
      <c r="P18" s="19">
        <f t="shared" si="2"/>
        <v>0</v>
      </c>
    </row>
    <row r="19" spans="1:16" ht="46.8" x14ac:dyDescent="0.25">
      <c r="A19" s="17" t="s">
        <v>70</v>
      </c>
      <c r="B19" s="20" t="s">
        <v>24</v>
      </c>
      <c r="C19" s="23" t="s">
        <v>15</v>
      </c>
      <c r="D19" s="20" t="s">
        <v>34</v>
      </c>
      <c r="E19" s="20" t="s">
        <v>69</v>
      </c>
      <c r="F19" s="20" t="s">
        <v>36</v>
      </c>
      <c r="G19" s="20" t="s">
        <v>58</v>
      </c>
      <c r="H19" s="20" t="s">
        <v>71</v>
      </c>
      <c r="I19" s="21" t="s">
        <v>0</v>
      </c>
      <c r="J19" s="21" t="s">
        <v>0</v>
      </c>
      <c r="K19" s="22" t="s">
        <v>0</v>
      </c>
      <c r="L19" s="21" t="s">
        <v>0</v>
      </c>
      <c r="M19" s="19">
        <f>M20</f>
        <v>30800000</v>
      </c>
      <c r="N19" s="19">
        <f t="shared" si="12"/>
        <v>0</v>
      </c>
      <c r="O19" s="19">
        <f t="shared" si="12"/>
        <v>0</v>
      </c>
      <c r="P19" s="19">
        <f t="shared" si="2"/>
        <v>0</v>
      </c>
    </row>
    <row r="20" spans="1:16" ht="62.4" x14ac:dyDescent="0.25">
      <c r="A20" s="17" t="s">
        <v>74</v>
      </c>
      <c r="B20" s="20" t="s">
        <v>24</v>
      </c>
      <c r="C20" s="23" t="s">
        <v>15</v>
      </c>
      <c r="D20" s="20" t="s">
        <v>34</v>
      </c>
      <c r="E20" s="20" t="s">
        <v>69</v>
      </c>
      <c r="F20" s="20" t="s">
        <v>36</v>
      </c>
      <c r="G20" s="20" t="s">
        <v>58</v>
      </c>
      <c r="H20" s="20" t="s">
        <v>71</v>
      </c>
      <c r="I20" s="20" t="s">
        <v>75</v>
      </c>
      <c r="J20" s="20" t="s">
        <v>0</v>
      </c>
      <c r="K20" s="25" t="s">
        <v>0</v>
      </c>
      <c r="L20" s="20" t="s">
        <v>0</v>
      </c>
      <c r="M20" s="19">
        <f>M21</f>
        <v>30800000</v>
      </c>
      <c r="N20" s="19">
        <f t="shared" si="12"/>
        <v>0</v>
      </c>
      <c r="O20" s="19">
        <f t="shared" si="12"/>
        <v>0</v>
      </c>
      <c r="P20" s="19">
        <f t="shared" si="2"/>
        <v>0</v>
      </c>
    </row>
    <row r="21" spans="1:16" ht="15.6" x14ac:dyDescent="0.25">
      <c r="A21" s="26" t="s">
        <v>307</v>
      </c>
      <c r="B21" s="16" t="s">
        <v>24</v>
      </c>
      <c r="C21" s="27" t="s">
        <v>15</v>
      </c>
      <c r="D21" s="16" t="s">
        <v>34</v>
      </c>
      <c r="E21" s="16" t="s">
        <v>69</v>
      </c>
      <c r="F21" s="16" t="s">
        <v>36</v>
      </c>
      <c r="G21" s="16" t="s">
        <v>58</v>
      </c>
      <c r="H21" s="16" t="s">
        <v>71</v>
      </c>
      <c r="I21" s="16" t="s">
        <v>75</v>
      </c>
      <c r="J21" s="28" t="s">
        <v>0</v>
      </c>
      <c r="K21" s="35" t="s">
        <v>0</v>
      </c>
      <c r="L21" s="28" t="s">
        <v>0</v>
      </c>
      <c r="M21" s="31">
        <v>30800000</v>
      </c>
      <c r="N21" s="31">
        <v>0</v>
      </c>
      <c r="O21" s="31">
        <v>0</v>
      </c>
      <c r="P21" s="19">
        <f t="shared" si="2"/>
        <v>0</v>
      </c>
    </row>
    <row r="22" spans="1:16" ht="15.6" x14ac:dyDescent="0.25">
      <c r="A22" s="24" t="s">
        <v>76</v>
      </c>
      <c r="B22" s="20" t="s">
        <v>24</v>
      </c>
      <c r="C22" s="23" t="s">
        <v>15</v>
      </c>
      <c r="D22" s="20" t="s">
        <v>34</v>
      </c>
      <c r="E22" s="20" t="s">
        <v>69</v>
      </c>
      <c r="F22" s="20" t="s">
        <v>36</v>
      </c>
      <c r="G22" s="20" t="s">
        <v>34</v>
      </c>
      <c r="H22" s="20" t="s">
        <v>0</v>
      </c>
      <c r="I22" s="20" t="s">
        <v>0</v>
      </c>
      <c r="J22" s="20" t="s">
        <v>0</v>
      </c>
      <c r="K22" s="25" t="s">
        <v>0</v>
      </c>
      <c r="L22" s="20" t="s">
        <v>0</v>
      </c>
      <c r="M22" s="19">
        <f>M23</f>
        <v>4200000</v>
      </c>
      <c r="N22" s="19">
        <f t="shared" ref="N22:O24" si="13">N23</f>
        <v>0</v>
      </c>
      <c r="O22" s="19">
        <f t="shared" si="13"/>
        <v>0</v>
      </c>
      <c r="P22" s="19">
        <f t="shared" si="2"/>
        <v>0</v>
      </c>
    </row>
    <row r="23" spans="1:16" ht="46.8" x14ac:dyDescent="0.25">
      <c r="A23" s="17" t="s">
        <v>70</v>
      </c>
      <c r="B23" s="20" t="s">
        <v>24</v>
      </c>
      <c r="C23" s="23" t="s">
        <v>15</v>
      </c>
      <c r="D23" s="20" t="s">
        <v>34</v>
      </c>
      <c r="E23" s="20" t="s">
        <v>69</v>
      </c>
      <c r="F23" s="20" t="s">
        <v>36</v>
      </c>
      <c r="G23" s="20" t="s">
        <v>34</v>
      </c>
      <c r="H23" s="20" t="s">
        <v>71</v>
      </c>
      <c r="I23" s="21" t="s">
        <v>0</v>
      </c>
      <c r="J23" s="21" t="s">
        <v>0</v>
      </c>
      <c r="K23" s="22" t="s">
        <v>0</v>
      </c>
      <c r="L23" s="21" t="s">
        <v>0</v>
      </c>
      <c r="M23" s="19">
        <f>M24</f>
        <v>4200000</v>
      </c>
      <c r="N23" s="19">
        <f t="shared" si="13"/>
        <v>0</v>
      </c>
      <c r="O23" s="19">
        <f t="shared" si="13"/>
        <v>0</v>
      </c>
      <c r="P23" s="19">
        <f t="shared" si="2"/>
        <v>0</v>
      </c>
    </row>
    <row r="24" spans="1:16" ht="62.4" x14ac:dyDescent="0.25">
      <c r="A24" s="17" t="s">
        <v>74</v>
      </c>
      <c r="B24" s="20" t="s">
        <v>24</v>
      </c>
      <c r="C24" s="23" t="s">
        <v>15</v>
      </c>
      <c r="D24" s="20" t="s">
        <v>34</v>
      </c>
      <c r="E24" s="20" t="s">
        <v>69</v>
      </c>
      <c r="F24" s="20" t="s">
        <v>36</v>
      </c>
      <c r="G24" s="20" t="s">
        <v>34</v>
      </c>
      <c r="H24" s="20" t="s">
        <v>71</v>
      </c>
      <c r="I24" s="20" t="s">
        <v>75</v>
      </c>
      <c r="J24" s="20" t="s">
        <v>0</v>
      </c>
      <c r="K24" s="25" t="s">
        <v>0</v>
      </c>
      <c r="L24" s="20" t="s">
        <v>0</v>
      </c>
      <c r="M24" s="19">
        <f>M25</f>
        <v>4200000</v>
      </c>
      <c r="N24" s="19">
        <f t="shared" si="13"/>
        <v>0</v>
      </c>
      <c r="O24" s="19">
        <f t="shared" si="13"/>
        <v>0</v>
      </c>
      <c r="P24" s="19">
        <f t="shared" si="2"/>
        <v>0</v>
      </c>
    </row>
    <row r="25" spans="1:16" ht="15.6" x14ac:dyDescent="0.25">
      <c r="A25" s="26" t="s">
        <v>307</v>
      </c>
      <c r="B25" s="16" t="s">
        <v>24</v>
      </c>
      <c r="C25" s="27" t="s">
        <v>15</v>
      </c>
      <c r="D25" s="16" t="s">
        <v>34</v>
      </c>
      <c r="E25" s="16" t="s">
        <v>69</v>
      </c>
      <c r="F25" s="16" t="s">
        <v>36</v>
      </c>
      <c r="G25" s="16" t="s">
        <v>34</v>
      </c>
      <c r="H25" s="16" t="s">
        <v>71</v>
      </c>
      <c r="I25" s="16" t="s">
        <v>75</v>
      </c>
      <c r="J25" s="28" t="s">
        <v>0</v>
      </c>
      <c r="K25" s="35" t="s">
        <v>0</v>
      </c>
      <c r="L25" s="28" t="s">
        <v>0</v>
      </c>
      <c r="M25" s="31">
        <v>4200000</v>
      </c>
      <c r="N25" s="31">
        <v>0</v>
      </c>
      <c r="O25" s="31">
        <v>0</v>
      </c>
      <c r="P25" s="19">
        <f t="shared" si="2"/>
        <v>0</v>
      </c>
    </row>
    <row r="26" spans="1:16" ht="31.2" x14ac:dyDescent="0.25">
      <c r="A26" s="17" t="s">
        <v>110</v>
      </c>
      <c r="B26" s="20" t="s">
        <v>111</v>
      </c>
      <c r="C26" s="20" t="s">
        <v>0</v>
      </c>
      <c r="D26" s="20" t="s">
        <v>0</v>
      </c>
      <c r="E26" s="20" t="s">
        <v>0</v>
      </c>
      <c r="F26" s="20" t="s">
        <v>0</v>
      </c>
      <c r="G26" s="20" t="s">
        <v>0</v>
      </c>
      <c r="H26" s="21" t="s">
        <v>0</v>
      </c>
      <c r="I26" s="21" t="s">
        <v>0</v>
      </c>
      <c r="J26" s="21" t="s">
        <v>0</v>
      </c>
      <c r="K26" s="22" t="s">
        <v>0</v>
      </c>
      <c r="L26" s="21" t="s">
        <v>0</v>
      </c>
      <c r="M26" s="19">
        <f t="shared" ref="M26:M31" si="14">M27</f>
        <v>14468937</v>
      </c>
      <c r="N26" s="19">
        <f t="shared" ref="N26:O26" si="15">N27</f>
        <v>0</v>
      </c>
      <c r="O26" s="19">
        <f t="shared" si="15"/>
        <v>0</v>
      </c>
      <c r="P26" s="19">
        <f t="shared" si="2"/>
        <v>0</v>
      </c>
    </row>
    <row r="27" spans="1:16" ht="31.2" x14ac:dyDescent="0.25">
      <c r="A27" s="17" t="s">
        <v>170</v>
      </c>
      <c r="B27" s="20" t="s">
        <v>111</v>
      </c>
      <c r="C27" s="23" t="s">
        <v>15</v>
      </c>
      <c r="D27" s="20" t="s">
        <v>0</v>
      </c>
      <c r="E27" s="20" t="s">
        <v>0</v>
      </c>
      <c r="F27" s="20" t="s">
        <v>0</v>
      </c>
      <c r="G27" s="20" t="s">
        <v>0</v>
      </c>
      <c r="H27" s="21" t="s">
        <v>0</v>
      </c>
      <c r="I27" s="21" t="s">
        <v>0</v>
      </c>
      <c r="J27" s="21" t="s">
        <v>0</v>
      </c>
      <c r="K27" s="22" t="s">
        <v>0</v>
      </c>
      <c r="L27" s="21" t="s">
        <v>0</v>
      </c>
      <c r="M27" s="19">
        <f t="shared" si="14"/>
        <v>14468937</v>
      </c>
      <c r="N27" s="19">
        <f t="shared" ref="N27:O31" si="16">N28</f>
        <v>0</v>
      </c>
      <c r="O27" s="19">
        <f t="shared" si="16"/>
        <v>0</v>
      </c>
      <c r="P27" s="19">
        <f t="shared" si="2"/>
        <v>0</v>
      </c>
    </row>
    <row r="28" spans="1:16" ht="140.4" x14ac:dyDescent="0.25">
      <c r="A28" s="106" t="s">
        <v>122</v>
      </c>
      <c r="B28" s="20" t="s">
        <v>111</v>
      </c>
      <c r="C28" s="23" t="s">
        <v>15</v>
      </c>
      <c r="D28" s="20" t="s">
        <v>101</v>
      </c>
      <c r="E28" s="20" t="s">
        <v>0</v>
      </c>
      <c r="F28" s="20" t="s">
        <v>0</v>
      </c>
      <c r="G28" s="20" t="s">
        <v>0</v>
      </c>
      <c r="H28" s="21" t="s">
        <v>0</v>
      </c>
      <c r="I28" s="21" t="s">
        <v>0</v>
      </c>
      <c r="J28" s="21" t="s">
        <v>0</v>
      </c>
      <c r="K28" s="22" t="s">
        <v>0</v>
      </c>
      <c r="L28" s="21" t="s">
        <v>0</v>
      </c>
      <c r="M28" s="19">
        <f t="shared" si="14"/>
        <v>14468937</v>
      </c>
      <c r="N28" s="19">
        <f t="shared" si="16"/>
        <v>0</v>
      </c>
      <c r="O28" s="19">
        <f t="shared" si="16"/>
        <v>0</v>
      </c>
      <c r="P28" s="19">
        <f t="shared" si="2"/>
        <v>0</v>
      </c>
    </row>
    <row r="29" spans="1:16" ht="31.2" x14ac:dyDescent="0.25">
      <c r="A29" s="17" t="s">
        <v>123</v>
      </c>
      <c r="B29" s="20" t="s">
        <v>111</v>
      </c>
      <c r="C29" s="23" t="s">
        <v>15</v>
      </c>
      <c r="D29" s="20" t="s">
        <v>101</v>
      </c>
      <c r="E29" s="20" t="s">
        <v>124</v>
      </c>
      <c r="F29" s="20" t="s">
        <v>0</v>
      </c>
      <c r="G29" s="20" t="s">
        <v>0</v>
      </c>
      <c r="H29" s="21" t="s">
        <v>0</v>
      </c>
      <c r="I29" s="21" t="s">
        <v>0</v>
      </c>
      <c r="J29" s="21" t="s">
        <v>0</v>
      </c>
      <c r="K29" s="22" t="s">
        <v>0</v>
      </c>
      <c r="L29" s="21" t="s">
        <v>0</v>
      </c>
      <c r="M29" s="19">
        <f t="shared" si="14"/>
        <v>14468937</v>
      </c>
      <c r="N29" s="19">
        <f t="shared" si="16"/>
        <v>0</v>
      </c>
      <c r="O29" s="19">
        <f t="shared" si="16"/>
        <v>0</v>
      </c>
      <c r="P29" s="19">
        <f t="shared" si="2"/>
        <v>0</v>
      </c>
    </row>
    <row r="30" spans="1:16" ht="15.6" x14ac:dyDescent="0.25">
      <c r="A30" s="24" t="s">
        <v>114</v>
      </c>
      <c r="B30" s="20" t="s">
        <v>111</v>
      </c>
      <c r="C30" s="23" t="s">
        <v>15</v>
      </c>
      <c r="D30" s="20" t="s">
        <v>101</v>
      </c>
      <c r="E30" s="20" t="s">
        <v>124</v>
      </c>
      <c r="F30" s="20" t="s">
        <v>21</v>
      </c>
      <c r="G30" s="20" t="s">
        <v>0</v>
      </c>
      <c r="H30" s="20" t="s">
        <v>0</v>
      </c>
      <c r="I30" s="20" t="s">
        <v>0</v>
      </c>
      <c r="J30" s="20" t="s">
        <v>0</v>
      </c>
      <c r="K30" s="25" t="s">
        <v>0</v>
      </c>
      <c r="L30" s="20" t="s">
        <v>0</v>
      </c>
      <c r="M30" s="19">
        <f t="shared" si="14"/>
        <v>14468937</v>
      </c>
      <c r="N30" s="19">
        <f t="shared" si="16"/>
        <v>0</v>
      </c>
      <c r="O30" s="19">
        <f t="shared" si="16"/>
        <v>0</v>
      </c>
      <c r="P30" s="19">
        <f t="shared" si="2"/>
        <v>0</v>
      </c>
    </row>
    <row r="31" spans="1:16" ht="15.6" x14ac:dyDescent="0.25">
      <c r="A31" s="24" t="s">
        <v>125</v>
      </c>
      <c r="B31" s="20" t="s">
        <v>111</v>
      </c>
      <c r="C31" s="23" t="s">
        <v>15</v>
      </c>
      <c r="D31" s="20" t="s">
        <v>101</v>
      </c>
      <c r="E31" s="20" t="s">
        <v>124</v>
      </c>
      <c r="F31" s="20" t="s">
        <v>21</v>
      </c>
      <c r="G31" s="20" t="s">
        <v>46</v>
      </c>
      <c r="H31" s="20" t="s">
        <v>0</v>
      </c>
      <c r="I31" s="20" t="s">
        <v>0</v>
      </c>
      <c r="J31" s="20" t="s">
        <v>0</v>
      </c>
      <c r="K31" s="25" t="s">
        <v>0</v>
      </c>
      <c r="L31" s="20" t="s">
        <v>0</v>
      </c>
      <c r="M31" s="19">
        <f t="shared" si="14"/>
        <v>14468937</v>
      </c>
      <c r="N31" s="19">
        <f t="shared" si="16"/>
        <v>0</v>
      </c>
      <c r="O31" s="19">
        <f t="shared" si="16"/>
        <v>0</v>
      </c>
      <c r="P31" s="19">
        <f t="shared" si="2"/>
        <v>0</v>
      </c>
    </row>
    <row r="32" spans="1:16" ht="46.8" x14ac:dyDescent="0.25">
      <c r="A32" s="17" t="s">
        <v>126</v>
      </c>
      <c r="B32" s="20" t="s">
        <v>111</v>
      </c>
      <c r="C32" s="23" t="s">
        <v>15</v>
      </c>
      <c r="D32" s="20" t="s">
        <v>101</v>
      </c>
      <c r="E32" s="20" t="s">
        <v>124</v>
      </c>
      <c r="F32" s="20" t="s">
        <v>21</v>
      </c>
      <c r="G32" s="20" t="s">
        <v>46</v>
      </c>
      <c r="H32" s="20" t="s">
        <v>127</v>
      </c>
      <c r="I32" s="21" t="s">
        <v>0</v>
      </c>
      <c r="J32" s="21" t="s">
        <v>0</v>
      </c>
      <c r="K32" s="22" t="s">
        <v>0</v>
      </c>
      <c r="L32" s="21" t="s">
        <v>0</v>
      </c>
      <c r="M32" s="19">
        <f>M33+M38</f>
        <v>14468937</v>
      </c>
      <c r="N32" s="19">
        <f>N33+N38</f>
        <v>0</v>
      </c>
      <c r="O32" s="19">
        <f t="shared" ref="O32" si="17">O33+O38</f>
        <v>0</v>
      </c>
      <c r="P32" s="19">
        <f t="shared" si="2"/>
        <v>0</v>
      </c>
    </row>
    <row r="33" spans="1:19" ht="62.4" x14ac:dyDescent="0.25">
      <c r="A33" s="17" t="s">
        <v>72</v>
      </c>
      <c r="B33" s="20" t="s">
        <v>111</v>
      </c>
      <c r="C33" s="23" t="s">
        <v>15</v>
      </c>
      <c r="D33" s="20" t="s">
        <v>101</v>
      </c>
      <c r="E33" s="20" t="s">
        <v>124</v>
      </c>
      <c r="F33" s="20" t="s">
        <v>21</v>
      </c>
      <c r="G33" s="20" t="s">
        <v>46</v>
      </c>
      <c r="H33" s="20" t="s">
        <v>127</v>
      </c>
      <c r="I33" s="20" t="s">
        <v>73</v>
      </c>
      <c r="J33" s="20" t="s">
        <v>0</v>
      </c>
      <c r="K33" s="25" t="s">
        <v>0</v>
      </c>
      <c r="L33" s="20" t="s">
        <v>0</v>
      </c>
      <c r="M33" s="19">
        <f>M34</f>
        <v>8654937</v>
      </c>
      <c r="N33" s="19">
        <f t="shared" ref="N33:O33" si="18">N34</f>
        <v>0</v>
      </c>
      <c r="O33" s="19">
        <f t="shared" si="18"/>
        <v>0</v>
      </c>
      <c r="P33" s="19">
        <f t="shared" si="2"/>
        <v>0</v>
      </c>
    </row>
    <row r="34" spans="1:19" ht="78" x14ac:dyDescent="0.25">
      <c r="A34" s="17" t="s">
        <v>459</v>
      </c>
      <c r="B34" s="20" t="s">
        <v>111</v>
      </c>
      <c r="C34" s="23" t="s">
        <v>15</v>
      </c>
      <c r="D34" s="20" t="s">
        <v>101</v>
      </c>
      <c r="E34" s="20" t="s">
        <v>124</v>
      </c>
      <c r="F34" s="20" t="s">
        <v>21</v>
      </c>
      <c r="G34" s="20" t="s">
        <v>46</v>
      </c>
      <c r="H34" s="20" t="s">
        <v>127</v>
      </c>
      <c r="I34" s="20" t="s">
        <v>73</v>
      </c>
      <c r="J34" s="20"/>
      <c r="K34" s="25"/>
      <c r="L34" s="20"/>
      <c r="M34" s="19">
        <f>M35+M36+M37</f>
        <v>8654937</v>
      </c>
      <c r="N34" s="19">
        <f t="shared" ref="N34" si="19">N35+N36+N37</f>
        <v>0</v>
      </c>
      <c r="O34" s="19">
        <f t="shared" ref="O34" si="20">O35+O36+O37</f>
        <v>0</v>
      </c>
      <c r="P34" s="19">
        <f t="shared" si="2"/>
        <v>0</v>
      </c>
    </row>
    <row r="35" spans="1:19" s="4" customFormat="1" ht="15.6" x14ac:dyDescent="0.25">
      <c r="A35" s="26" t="s">
        <v>457</v>
      </c>
      <c r="B35" s="16" t="s">
        <v>111</v>
      </c>
      <c r="C35" s="16" t="s">
        <v>15</v>
      </c>
      <c r="D35" s="16" t="s">
        <v>101</v>
      </c>
      <c r="E35" s="16" t="s">
        <v>124</v>
      </c>
      <c r="F35" s="16" t="s">
        <v>21</v>
      </c>
      <c r="G35" s="16" t="s">
        <v>46</v>
      </c>
      <c r="H35" s="16" t="s">
        <v>127</v>
      </c>
      <c r="I35" s="16" t="s">
        <v>73</v>
      </c>
      <c r="J35" s="16" t="s">
        <v>446</v>
      </c>
      <c r="K35" s="18">
        <v>44.57</v>
      </c>
      <c r="L35" s="16" t="s">
        <v>54</v>
      </c>
      <c r="M35" s="31">
        <v>3387320</v>
      </c>
      <c r="N35" s="31">
        <v>0</v>
      </c>
      <c r="O35" s="31">
        <v>0</v>
      </c>
      <c r="P35" s="19">
        <f t="shared" si="2"/>
        <v>0</v>
      </c>
      <c r="Q35" s="7"/>
      <c r="R35" s="7"/>
      <c r="S35" s="7"/>
    </row>
    <row r="36" spans="1:19" s="4" customFormat="1" ht="15.6" x14ac:dyDescent="0.25">
      <c r="A36" s="26" t="s">
        <v>458</v>
      </c>
      <c r="B36" s="16" t="s">
        <v>111</v>
      </c>
      <c r="C36" s="16" t="s">
        <v>15</v>
      </c>
      <c r="D36" s="16" t="s">
        <v>101</v>
      </c>
      <c r="E36" s="16" t="s">
        <v>124</v>
      </c>
      <c r="F36" s="16" t="s">
        <v>21</v>
      </c>
      <c r="G36" s="16" t="s">
        <v>46</v>
      </c>
      <c r="H36" s="16" t="s">
        <v>127</v>
      </c>
      <c r="I36" s="16" t="s">
        <v>73</v>
      </c>
      <c r="J36" s="16" t="s">
        <v>446</v>
      </c>
      <c r="K36" s="18">
        <v>74.510000000000005</v>
      </c>
      <c r="L36" s="16" t="s">
        <v>54</v>
      </c>
      <c r="M36" s="31">
        <v>5175490</v>
      </c>
      <c r="N36" s="31">
        <v>0</v>
      </c>
      <c r="O36" s="31">
        <v>0</v>
      </c>
      <c r="P36" s="19">
        <f t="shared" si="2"/>
        <v>0</v>
      </c>
      <c r="Q36" s="7"/>
      <c r="R36" s="7"/>
      <c r="S36" s="7"/>
    </row>
    <row r="37" spans="1:19" s="4" customFormat="1" ht="15.6" x14ac:dyDescent="0.25">
      <c r="A37" s="26" t="s">
        <v>307</v>
      </c>
      <c r="B37" s="16" t="s">
        <v>111</v>
      </c>
      <c r="C37" s="16" t="s">
        <v>15</v>
      </c>
      <c r="D37" s="16" t="s">
        <v>101</v>
      </c>
      <c r="E37" s="16" t="s">
        <v>124</v>
      </c>
      <c r="F37" s="16" t="s">
        <v>21</v>
      </c>
      <c r="G37" s="16" t="s">
        <v>46</v>
      </c>
      <c r="H37" s="16" t="s">
        <v>127</v>
      </c>
      <c r="I37" s="16" t="s">
        <v>73</v>
      </c>
      <c r="J37" s="16"/>
      <c r="K37" s="18"/>
      <c r="L37" s="16"/>
      <c r="M37" s="31">
        <v>92127</v>
      </c>
      <c r="N37" s="31"/>
      <c r="O37" s="31"/>
      <c r="P37" s="19">
        <f t="shared" si="2"/>
        <v>0</v>
      </c>
      <c r="Q37" s="7"/>
      <c r="R37" s="7"/>
      <c r="S37" s="7"/>
    </row>
    <row r="38" spans="1:19" ht="62.4" x14ac:dyDescent="0.25">
      <c r="A38" s="17" t="s">
        <v>74</v>
      </c>
      <c r="B38" s="20" t="s">
        <v>111</v>
      </c>
      <c r="C38" s="23" t="s">
        <v>15</v>
      </c>
      <c r="D38" s="20" t="s">
        <v>101</v>
      </c>
      <c r="E38" s="20" t="s">
        <v>124</v>
      </c>
      <c r="F38" s="20" t="s">
        <v>21</v>
      </c>
      <c r="G38" s="20" t="s">
        <v>46</v>
      </c>
      <c r="H38" s="20" t="s">
        <v>127</v>
      </c>
      <c r="I38" s="20" t="s">
        <v>75</v>
      </c>
      <c r="J38" s="20" t="s">
        <v>0</v>
      </c>
      <c r="K38" s="25" t="s">
        <v>0</v>
      </c>
      <c r="L38" s="20" t="s">
        <v>0</v>
      </c>
      <c r="M38" s="19">
        <f>M39</f>
        <v>5814000</v>
      </c>
      <c r="N38" s="19">
        <f t="shared" ref="N38:O38" si="21">N39</f>
        <v>0</v>
      </c>
      <c r="O38" s="19">
        <f t="shared" si="21"/>
        <v>0</v>
      </c>
      <c r="P38" s="19">
        <f t="shared" si="2"/>
        <v>0</v>
      </c>
    </row>
    <row r="39" spans="1:19" ht="62.4" x14ac:dyDescent="0.25">
      <c r="A39" s="17" t="s">
        <v>460</v>
      </c>
      <c r="B39" s="20" t="s">
        <v>111</v>
      </c>
      <c r="C39" s="23" t="s">
        <v>15</v>
      </c>
      <c r="D39" s="20" t="s">
        <v>101</v>
      </c>
      <c r="E39" s="20" t="s">
        <v>124</v>
      </c>
      <c r="F39" s="20" t="s">
        <v>21</v>
      </c>
      <c r="G39" s="20" t="s">
        <v>46</v>
      </c>
      <c r="H39" s="20" t="s">
        <v>127</v>
      </c>
      <c r="I39" s="20" t="s">
        <v>75</v>
      </c>
      <c r="J39" s="20"/>
      <c r="K39" s="25"/>
      <c r="L39" s="20"/>
      <c r="M39" s="19">
        <f>M40+M41</f>
        <v>5814000</v>
      </c>
      <c r="N39" s="19">
        <f t="shared" ref="N39" si="22">N40+N41</f>
        <v>0</v>
      </c>
      <c r="O39" s="19">
        <f t="shared" ref="O39" si="23">O40+O41</f>
        <v>0</v>
      </c>
      <c r="P39" s="19">
        <f t="shared" si="2"/>
        <v>0</v>
      </c>
    </row>
    <row r="40" spans="1:19" s="4" customFormat="1" ht="15.6" x14ac:dyDescent="0.25">
      <c r="A40" s="26" t="s">
        <v>457</v>
      </c>
      <c r="B40" s="16" t="s">
        <v>111</v>
      </c>
      <c r="C40" s="16" t="s">
        <v>15</v>
      </c>
      <c r="D40" s="16" t="s">
        <v>101</v>
      </c>
      <c r="E40" s="16" t="s">
        <v>124</v>
      </c>
      <c r="F40" s="16" t="s">
        <v>21</v>
      </c>
      <c r="G40" s="16" t="s">
        <v>46</v>
      </c>
      <c r="H40" s="16" t="s">
        <v>127</v>
      </c>
      <c r="I40" s="16" t="s">
        <v>75</v>
      </c>
      <c r="J40" s="16" t="s">
        <v>446</v>
      </c>
      <c r="K40" s="18">
        <v>38.4</v>
      </c>
      <c r="L40" s="16" t="s">
        <v>54</v>
      </c>
      <c r="M40" s="31">
        <v>2918400</v>
      </c>
      <c r="N40" s="31">
        <v>0</v>
      </c>
      <c r="O40" s="31">
        <v>0</v>
      </c>
      <c r="P40" s="19">
        <f t="shared" si="2"/>
        <v>0</v>
      </c>
      <c r="Q40" s="7"/>
      <c r="R40" s="7"/>
      <c r="S40" s="7"/>
    </row>
    <row r="41" spans="1:19" s="4" customFormat="1" ht="15.6" x14ac:dyDescent="0.25">
      <c r="A41" s="26" t="s">
        <v>457</v>
      </c>
      <c r="B41" s="16" t="s">
        <v>111</v>
      </c>
      <c r="C41" s="16" t="s">
        <v>15</v>
      </c>
      <c r="D41" s="16" t="s">
        <v>101</v>
      </c>
      <c r="E41" s="16" t="s">
        <v>124</v>
      </c>
      <c r="F41" s="16" t="s">
        <v>21</v>
      </c>
      <c r="G41" s="16" t="s">
        <v>46</v>
      </c>
      <c r="H41" s="16" t="s">
        <v>127</v>
      </c>
      <c r="I41" s="16" t="s">
        <v>75</v>
      </c>
      <c r="J41" s="16" t="s">
        <v>446</v>
      </c>
      <c r="K41" s="18">
        <v>38.1</v>
      </c>
      <c r="L41" s="16" t="s">
        <v>54</v>
      </c>
      <c r="M41" s="31">
        <v>2895600</v>
      </c>
      <c r="N41" s="31">
        <v>0</v>
      </c>
      <c r="O41" s="31">
        <v>0</v>
      </c>
      <c r="P41" s="19">
        <f t="shared" si="2"/>
        <v>0</v>
      </c>
      <c r="Q41" s="7"/>
      <c r="R41" s="7"/>
      <c r="S41" s="7"/>
    </row>
    <row r="42" spans="1:19" ht="46.8" x14ac:dyDescent="0.25">
      <c r="A42" s="17" t="s">
        <v>146</v>
      </c>
      <c r="B42" s="20" t="s">
        <v>147</v>
      </c>
      <c r="C42" s="20" t="s">
        <v>0</v>
      </c>
      <c r="D42" s="20" t="s">
        <v>0</v>
      </c>
      <c r="E42" s="20" t="s">
        <v>0</v>
      </c>
      <c r="F42" s="20" t="s">
        <v>0</v>
      </c>
      <c r="G42" s="20" t="s">
        <v>0</v>
      </c>
      <c r="H42" s="21" t="s">
        <v>0</v>
      </c>
      <c r="I42" s="21" t="s">
        <v>0</v>
      </c>
      <c r="J42" s="21" t="s">
        <v>0</v>
      </c>
      <c r="K42" s="22" t="s">
        <v>0</v>
      </c>
      <c r="L42" s="21" t="s">
        <v>0</v>
      </c>
      <c r="M42" s="19">
        <f t="shared" ref="M42:M48" si="24">M43</f>
        <v>200000</v>
      </c>
      <c r="N42" s="19">
        <f t="shared" ref="N42:O48" si="25">N43</f>
        <v>27300</v>
      </c>
      <c r="O42" s="19">
        <f t="shared" si="25"/>
        <v>27300</v>
      </c>
      <c r="P42" s="19">
        <f t="shared" si="2"/>
        <v>0.13650000000000001</v>
      </c>
    </row>
    <row r="43" spans="1:19" ht="31.2" x14ac:dyDescent="0.25">
      <c r="A43" s="17" t="s">
        <v>170</v>
      </c>
      <c r="B43" s="20" t="s">
        <v>147</v>
      </c>
      <c r="C43" s="23" t="s">
        <v>15</v>
      </c>
      <c r="D43" s="20" t="s">
        <v>0</v>
      </c>
      <c r="E43" s="20" t="s">
        <v>0</v>
      </c>
      <c r="F43" s="20" t="s">
        <v>0</v>
      </c>
      <c r="G43" s="20" t="s">
        <v>0</v>
      </c>
      <c r="H43" s="21" t="s">
        <v>0</v>
      </c>
      <c r="I43" s="21" t="s">
        <v>0</v>
      </c>
      <c r="J43" s="21" t="s">
        <v>0</v>
      </c>
      <c r="K43" s="22" t="s">
        <v>0</v>
      </c>
      <c r="L43" s="21" t="s">
        <v>0</v>
      </c>
      <c r="M43" s="19">
        <f t="shared" si="24"/>
        <v>200000</v>
      </c>
      <c r="N43" s="19">
        <f t="shared" si="25"/>
        <v>27300</v>
      </c>
      <c r="O43" s="19">
        <f t="shared" si="25"/>
        <v>27300</v>
      </c>
      <c r="P43" s="19">
        <f t="shared" si="2"/>
        <v>0.13650000000000001</v>
      </c>
    </row>
    <row r="44" spans="1:19" ht="46.8" x14ac:dyDescent="0.25">
      <c r="A44" s="17" t="s">
        <v>148</v>
      </c>
      <c r="B44" s="20" t="s">
        <v>147</v>
      </c>
      <c r="C44" s="23" t="s">
        <v>15</v>
      </c>
      <c r="D44" s="20" t="s">
        <v>81</v>
      </c>
      <c r="E44" s="20" t="s">
        <v>0</v>
      </c>
      <c r="F44" s="20" t="s">
        <v>0</v>
      </c>
      <c r="G44" s="20" t="s">
        <v>0</v>
      </c>
      <c r="H44" s="21" t="s">
        <v>0</v>
      </c>
      <c r="I44" s="21" t="s">
        <v>0</v>
      </c>
      <c r="J44" s="21" t="s">
        <v>0</v>
      </c>
      <c r="K44" s="22" t="s">
        <v>0</v>
      </c>
      <c r="L44" s="21" t="s">
        <v>0</v>
      </c>
      <c r="M44" s="19">
        <f t="shared" si="24"/>
        <v>200000</v>
      </c>
      <c r="N44" s="19">
        <f t="shared" si="25"/>
        <v>27300</v>
      </c>
      <c r="O44" s="19">
        <f t="shared" si="25"/>
        <v>27300</v>
      </c>
      <c r="P44" s="19">
        <f t="shared" si="2"/>
        <v>0.13650000000000001</v>
      </c>
    </row>
    <row r="45" spans="1:19" ht="31.2" x14ac:dyDescent="0.25">
      <c r="A45" s="17" t="s">
        <v>149</v>
      </c>
      <c r="B45" s="20" t="s">
        <v>147</v>
      </c>
      <c r="C45" s="23" t="s">
        <v>15</v>
      </c>
      <c r="D45" s="20" t="s">
        <v>81</v>
      </c>
      <c r="E45" s="20" t="s">
        <v>150</v>
      </c>
      <c r="F45" s="20" t="s">
        <v>0</v>
      </c>
      <c r="G45" s="20" t="s">
        <v>0</v>
      </c>
      <c r="H45" s="21" t="s">
        <v>0</v>
      </c>
      <c r="I45" s="21" t="s">
        <v>0</v>
      </c>
      <c r="J45" s="21" t="s">
        <v>0</v>
      </c>
      <c r="K45" s="22" t="s">
        <v>0</v>
      </c>
      <c r="L45" s="21" t="s">
        <v>0</v>
      </c>
      <c r="M45" s="19">
        <f t="shared" si="24"/>
        <v>200000</v>
      </c>
      <c r="N45" s="19">
        <f>N46</f>
        <v>27300</v>
      </c>
      <c r="O45" s="19">
        <f t="shared" si="25"/>
        <v>27300</v>
      </c>
      <c r="P45" s="19">
        <f t="shared" si="2"/>
        <v>0.13650000000000001</v>
      </c>
    </row>
    <row r="46" spans="1:19" ht="15.6" x14ac:dyDescent="0.25">
      <c r="A46" s="24" t="s">
        <v>33</v>
      </c>
      <c r="B46" s="20" t="s">
        <v>147</v>
      </c>
      <c r="C46" s="23" t="s">
        <v>15</v>
      </c>
      <c r="D46" s="20" t="s">
        <v>81</v>
      </c>
      <c r="E46" s="20" t="s">
        <v>150</v>
      </c>
      <c r="F46" s="20" t="s">
        <v>34</v>
      </c>
      <c r="G46" s="20" t="s">
        <v>0</v>
      </c>
      <c r="H46" s="20" t="s">
        <v>0</v>
      </c>
      <c r="I46" s="20" t="s">
        <v>0</v>
      </c>
      <c r="J46" s="20" t="s">
        <v>0</v>
      </c>
      <c r="K46" s="25" t="s">
        <v>0</v>
      </c>
      <c r="L46" s="20" t="s">
        <v>0</v>
      </c>
      <c r="M46" s="19">
        <f t="shared" si="24"/>
        <v>200000</v>
      </c>
      <c r="N46" s="19">
        <f t="shared" si="25"/>
        <v>27300</v>
      </c>
      <c r="O46" s="19">
        <f t="shared" si="25"/>
        <v>27300</v>
      </c>
      <c r="P46" s="19">
        <f t="shared" si="2"/>
        <v>0.13650000000000001</v>
      </c>
    </row>
    <row r="47" spans="1:19" ht="31.2" x14ac:dyDescent="0.25">
      <c r="A47" s="24" t="s">
        <v>151</v>
      </c>
      <c r="B47" s="20" t="s">
        <v>147</v>
      </c>
      <c r="C47" s="23" t="s">
        <v>15</v>
      </c>
      <c r="D47" s="20" t="s">
        <v>81</v>
      </c>
      <c r="E47" s="20" t="s">
        <v>150</v>
      </c>
      <c r="F47" s="20" t="s">
        <v>34</v>
      </c>
      <c r="G47" s="20" t="s">
        <v>22</v>
      </c>
      <c r="H47" s="20" t="s">
        <v>0</v>
      </c>
      <c r="I47" s="20" t="s">
        <v>0</v>
      </c>
      <c r="J47" s="20" t="s">
        <v>0</v>
      </c>
      <c r="K47" s="25" t="s">
        <v>0</v>
      </c>
      <c r="L47" s="20" t="s">
        <v>0</v>
      </c>
      <c r="M47" s="19">
        <f t="shared" si="24"/>
        <v>200000</v>
      </c>
      <c r="N47" s="19">
        <f t="shared" si="25"/>
        <v>27300</v>
      </c>
      <c r="O47" s="19">
        <f t="shared" si="25"/>
        <v>27300</v>
      </c>
      <c r="P47" s="19">
        <f t="shared" si="2"/>
        <v>0.13650000000000001</v>
      </c>
    </row>
    <row r="48" spans="1:19" ht="107.25" customHeight="1" x14ac:dyDescent="0.25">
      <c r="A48" s="17" t="s">
        <v>152</v>
      </c>
      <c r="B48" s="20" t="s">
        <v>147</v>
      </c>
      <c r="C48" s="23" t="s">
        <v>15</v>
      </c>
      <c r="D48" s="20" t="s">
        <v>81</v>
      </c>
      <c r="E48" s="20" t="s">
        <v>150</v>
      </c>
      <c r="F48" s="20" t="s">
        <v>34</v>
      </c>
      <c r="G48" s="20" t="s">
        <v>22</v>
      </c>
      <c r="H48" s="20" t="s">
        <v>153</v>
      </c>
      <c r="I48" s="21" t="s">
        <v>0</v>
      </c>
      <c r="J48" s="21" t="s">
        <v>0</v>
      </c>
      <c r="K48" s="22" t="s">
        <v>0</v>
      </c>
      <c r="L48" s="21" t="s">
        <v>0</v>
      </c>
      <c r="M48" s="19">
        <f t="shared" si="24"/>
        <v>200000</v>
      </c>
      <c r="N48" s="19">
        <f t="shared" si="25"/>
        <v>27300</v>
      </c>
      <c r="O48" s="19">
        <f t="shared" si="25"/>
        <v>27300</v>
      </c>
      <c r="P48" s="19">
        <f t="shared" si="2"/>
        <v>0.13650000000000001</v>
      </c>
    </row>
    <row r="49" spans="1:16" ht="102.75" customHeight="1" x14ac:dyDescent="0.25">
      <c r="A49" s="17" t="s">
        <v>154</v>
      </c>
      <c r="B49" s="20" t="s">
        <v>147</v>
      </c>
      <c r="C49" s="23" t="s">
        <v>15</v>
      </c>
      <c r="D49" s="20" t="s">
        <v>81</v>
      </c>
      <c r="E49" s="20" t="s">
        <v>150</v>
      </c>
      <c r="F49" s="20" t="s">
        <v>34</v>
      </c>
      <c r="G49" s="20" t="s">
        <v>22</v>
      </c>
      <c r="H49" s="20" t="s">
        <v>153</v>
      </c>
      <c r="I49" s="20" t="s">
        <v>155</v>
      </c>
      <c r="J49" s="20" t="s">
        <v>0</v>
      </c>
      <c r="K49" s="25" t="s">
        <v>0</v>
      </c>
      <c r="L49" s="20" t="s">
        <v>0</v>
      </c>
      <c r="M49" s="19">
        <f>M50+M51</f>
        <v>200000</v>
      </c>
      <c r="N49" s="19">
        <f t="shared" ref="N49" si="26">N50+N51</f>
        <v>27300</v>
      </c>
      <c r="O49" s="19">
        <f t="shared" ref="O49" si="27">O50+O51</f>
        <v>27300</v>
      </c>
      <c r="P49" s="19">
        <f t="shared" si="2"/>
        <v>0.13650000000000001</v>
      </c>
    </row>
    <row r="50" spans="1:16" ht="102.75" customHeight="1" x14ac:dyDescent="0.25">
      <c r="A50" s="26" t="s">
        <v>455</v>
      </c>
      <c r="B50" s="16">
        <v>40</v>
      </c>
      <c r="C50" s="16">
        <v>4</v>
      </c>
      <c r="D50" s="16" t="s">
        <v>81</v>
      </c>
      <c r="E50" s="16">
        <v>824</v>
      </c>
      <c r="F50" s="16" t="s">
        <v>34</v>
      </c>
      <c r="G50" s="16">
        <v>12</v>
      </c>
      <c r="H50" s="16">
        <v>17410</v>
      </c>
      <c r="I50" s="16">
        <v>412</v>
      </c>
      <c r="J50" s="16" t="s">
        <v>456</v>
      </c>
      <c r="K50" s="72">
        <v>117727</v>
      </c>
      <c r="L50" s="16">
        <v>2023</v>
      </c>
      <c r="M50" s="31">
        <v>27300</v>
      </c>
      <c r="N50" s="31">
        <v>27300</v>
      </c>
      <c r="O50" s="31">
        <v>27300</v>
      </c>
      <c r="P50" s="19">
        <f t="shared" si="2"/>
        <v>1</v>
      </c>
    </row>
    <row r="51" spans="1:16" ht="15.6" x14ac:dyDescent="0.25">
      <c r="A51" s="26" t="s">
        <v>307</v>
      </c>
      <c r="B51" s="16" t="s">
        <v>147</v>
      </c>
      <c r="C51" s="16" t="s">
        <v>15</v>
      </c>
      <c r="D51" s="16" t="s">
        <v>81</v>
      </c>
      <c r="E51" s="16" t="s">
        <v>150</v>
      </c>
      <c r="F51" s="16" t="s">
        <v>34</v>
      </c>
      <c r="G51" s="16" t="s">
        <v>22</v>
      </c>
      <c r="H51" s="16" t="s">
        <v>153</v>
      </c>
      <c r="I51" s="16" t="s">
        <v>155</v>
      </c>
      <c r="J51" s="30" t="s">
        <v>0</v>
      </c>
      <c r="K51" s="29" t="s">
        <v>0</v>
      </c>
      <c r="L51" s="30" t="s">
        <v>0</v>
      </c>
      <c r="M51" s="31">
        <v>172700</v>
      </c>
      <c r="N51" s="31">
        <v>0</v>
      </c>
      <c r="O51" s="31">
        <v>0</v>
      </c>
      <c r="P51" s="19">
        <f t="shared" si="2"/>
        <v>0</v>
      </c>
    </row>
    <row r="53" spans="1:16" ht="48.75" customHeight="1" x14ac:dyDescent="0.25"/>
    <row r="54" spans="1:16" ht="21" x14ac:dyDescent="0.4">
      <c r="A54" s="157" t="s">
        <v>312</v>
      </c>
      <c r="B54" s="157"/>
      <c r="C54" s="157"/>
      <c r="D54" s="157"/>
      <c r="M54" s="162" t="s">
        <v>313</v>
      </c>
      <c r="N54" s="162"/>
      <c r="O54" s="162"/>
      <c r="P54" s="162"/>
    </row>
    <row r="57" spans="1:16" ht="21" x14ac:dyDescent="0.25">
      <c r="A57" s="40" t="s">
        <v>314</v>
      </c>
    </row>
    <row r="60" spans="1:16" ht="42" x14ac:dyDescent="0.4">
      <c r="A60" s="40" t="s">
        <v>315</v>
      </c>
      <c r="M60" s="162" t="s">
        <v>316</v>
      </c>
      <c r="N60" s="162"/>
      <c r="O60" s="162"/>
      <c r="P60" s="162"/>
    </row>
    <row r="61" spans="1:16" ht="21" x14ac:dyDescent="0.4">
      <c r="A61" s="40"/>
      <c r="M61" s="41"/>
      <c r="N61" s="41"/>
      <c r="O61" s="82"/>
      <c r="P61" s="41"/>
    </row>
    <row r="62" spans="1:16" ht="40.5" customHeight="1" x14ac:dyDescent="0.4">
      <c r="A62" s="40"/>
      <c r="M62" s="41"/>
      <c r="N62" s="41"/>
      <c r="O62" s="82"/>
      <c r="P62" s="41"/>
    </row>
    <row r="63" spans="1:16" ht="33" customHeight="1" x14ac:dyDescent="0.25"/>
    <row r="65" spans="1:1" ht="18" x14ac:dyDescent="0.35">
      <c r="A65" s="42" t="s">
        <v>317</v>
      </c>
    </row>
    <row r="66" spans="1:1" ht="18" x14ac:dyDescent="0.35">
      <c r="A66" s="42" t="s">
        <v>318</v>
      </c>
    </row>
  </sheetData>
  <autoFilter ref="M1:M66"/>
  <mergeCells count="6">
    <mergeCell ref="M1:P1"/>
    <mergeCell ref="M60:P60"/>
    <mergeCell ref="A2:P2"/>
    <mergeCell ref="A3:P3"/>
    <mergeCell ref="A54:D54"/>
    <mergeCell ref="M54:P54"/>
  </mergeCells>
  <pageMargins left="0.39370078740157483" right="0.39370078740157483" top="0.59055118110236227" bottom="0.43307086614173229" header="0.31496062992125984" footer="0.31496062992125984"/>
  <pageSetup paperSize="9" scale="71" fitToHeight="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view="pageBreakPreview" zoomScale="80" zoomScaleNormal="100" zoomScaleSheetLayoutView="80" workbookViewId="0">
      <selection activeCell="R6" sqref="R6"/>
    </sheetView>
  </sheetViews>
  <sheetFormatPr defaultRowHeight="13.2" x14ac:dyDescent="0.25"/>
  <cols>
    <col min="1" max="1" width="49" style="73" customWidth="1"/>
    <col min="2" max="2" width="5.6640625" style="73" customWidth="1"/>
    <col min="3" max="3" width="8.44140625" style="73" customWidth="1"/>
    <col min="4" max="4" width="6.33203125" style="73" customWidth="1"/>
    <col min="5" max="5" width="7.77734375" style="73" bestFit="1" customWidth="1"/>
    <col min="6" max="6" width="5.109375" style="73" customWidth="1"/>
    <col min="7" max="7" width="4.109375" style="73" customWidth="1"/>
    <col min="8" max="8" width="8.44140625" style="73" bestFit="1" customWidth="1"/>
    <col min="9" max="9" width="7.109375" style="73" customWidth="1"/>
    <col min="10" max="10" width="13.33203125" style="73" customWidth="1"/>
    <col min="11" max="11" width="12.109375" style="73" customWidth="1"/>
    <col min="12" max="12" width="9.33203125" style="73" customWidth="1"/>
    <col min="13" max="14" width="20.109375" style="73" bestFit="1" customWidth="1"/>
    <col min="15" max="15" width="20.109375" style="73" customWidth="1"/>
    <col min="16" max="16" width="20.109375" style="73" bestFit="1" customWidth="1"/>
    <col min="17" max="17" width="22" style="2" customWidth="1"/>
    <col min="18" max="18" width="23.33203125" style="2" customWidth="1"/>
    <col min="19" max="19" width="18.109375" style="2" customWidth="1"/>
  </cols>
  <sheetData>
    <row r="1" spans="1:19" ht="15.6" x14ac:dyDescent="0.25">
      <c r="A1" s="76" t="s">
        <v>0</v>
      </c>
      <c r="B1" s="76" t="s">
        <v>0</v>
      </c>
      <c r="C1" s="76" t="s">
        <v>0</v>
      </c>
      <c r="D1" s="76" t="s">
        <v>0</v>
      </c>
      <c r="E1" s="76" t="s">
        <v>0</v>
      </c>
      <c r="F1" s="76" t="s">
        <v>0</v>
      </c>
      <c r="G1" s="77" t="s">
        <v>0</v>
      </c>
      <c r="H1" s="77" t="s">
        <v>0</v>
      </c>
      <c r="I1" s="77" t="s">
        <v>0</v>
      </c>
      <c r="J1" s="78"/>
      <c r="K1" s="78"/>
      <c r="L1" s="78"/>
      <c r="M1" s="163" t="s">
        <v>486</v>
      </c>
      <c r="N1" s="163"/>
      <c r="O1" s="163"/>
      <c r="P1" s="163"/>
    </row>
    <row r="2" spans="1:19" ht="46.5" customHeight="1" x14ac:dyDescent="0.25">
      <c r="A2" s="164" t="s">
        <v>487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9" ht="15.6" x14ac:dyDescent="0.25">
      <c r="A3" s="165" t="s">
        <v>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9" ht="39.6" x14ac:dyDescent="0.25">
      <c r="A4" s="74" t="s">
        <v>167</v>
      </c>
      <c r="B4" s="74" t="s">
        <v>2</v>
      </c>
      <c r="C4" s="74" t="s">
        <v>178</v>
      </c>
      <c r="D4" s="74" t="s">
        <v>179</v>
      </c>
      <c r="E4" s="74" t="s">
        <v>3</v>
      </c>
      <c r="F4" s="74" t="s">
        <v>4</v>
      </c>
      <c r="G4" s="74" t="s">
        <v>5</v>
      </c>
      <c r="H4" s="74" t="s">
        <v>6</v>
      </c>
      <c r="I4" s="74" t="s">
        <v>7</v>
      </c>
      <c r="J4" s="75" t="s">
        <v>8</v>
      </c>
      <c r="K4" s="75" t="s">
        <v>9</v>
      </c>
      <c r="L4" s="75" t="s">
        <v>10</v>
      </c>
      <c r="M4" s="79" t="s">
        <v>11</v>
      </c>
      <c r="N4" s="80" t="s">
        <v>477</v>
      </c>
      <c r="O4" s="80" t="s">
        <v>478</v>
      </c>
      <c r="P4" s="80" t="s">
        <v>482</v>
      </c>
    </row>
    <row r="5" spans="1:19" ht="15.6" x14ac:dyDescent="0.25">
      <c r="A5" s="14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168</v>
      </c>
      <c r="K5" s="16" t="s">
        <v>21</v>
      </c>
      <c r="L5" s="16" t="s">
        <v>22</v>
      </c>
      <c r="M5" s="16" t="s">
        <v>23</v>
      </c>
      <c r="N5" s="16" t="s">
        <v>24</v>
      </c>
      <c r="O5" s="16"/>
      <c r="P5" s="16" t="s">
        <v>25</v>
      </c>
    </row>
    <row r="6" spans="1:19" ht="15.6" x14ac:dyDescent="0.25">
      <c r="A6" s="107" t="s">
        <v>26</v>
      </c>
      <c r="B6" s="16" t="s">
        <v>0</v>
      </c>
      <c r="C6" s="16" t="s">
        <v>0</v>
      </c>
      <c r="D6" s="16" t="s">
        <v>0</v>
      </c>
      <c r="E6" s="16" t="s">
        <v>0</v>
      </c>
      <c r="F6" s="16" t="s">
        <v>0</v>
      </c>
      <c r="G6" s="16" t="s">
        <v>0</v>
      </c>
      <c r="H6" s="16" t="s">
        <v>0</v>
      </c>
      <c r="I6" s="16" t="s">
        <v>0</v>
      </c>
      <c r="J6" s="16" t="s">
        <v>0</v>
      </c>
      <c r="K6" s="18" t="s">
        <v>0</v>
      </c>
      <c r="L6" s="16" t="s">
        <v>0</v>
      </c>
      <c r="M6" s="39">
        <f t="shared" ref="M6:M13" si="0">M7</f>
        <v>55215552</v>
      </c>
      <c r="N6" s="19">
        <f t="shared" ref="N6:O6" si="1">N7</f>
        <v>23404604.789999999</v>
      </c>
      <c r="O6" s="19">
        <f t="shared" si="1"/>
        <v>23404604.789999999</v>
      </c>
      <c r="P6" s="105">
        <f>O6/M6</f>
        <v>0.42387704083805955</v>
      </c>
      <c r="Q6" s="2">
        <f>M6+'Недвижимость гос.'!M6+'Мун. собственность'!M6+'Гос. собственность'!M6</f>
        <v>13268813266.68</v>
      </c>
      <c r="R6" s="2">
        <f>O6+'Недвижимость гос.'!O6+'Мун. собственность'!O6+'Гос. собственность'!O6</f>
        <v>4551397351.3999996</v>
      </c>
      <c r="S6" s="2">
        <f>P6+'Мун. собственность'!P6</f>
        <v>0.77211117090387182</v>
      </c>
    </row>
    <row r="7" spans="1:19" s="2" customFormat="1" ht="31.2" x14ac:dyDescent="0.25">
      <c r="A7" s="107" t="s">
        <v>110</v>
      </c>
      <c r="B7" s="20" t="s">
        <v>111</v>
      </c>
      <c r="C7" s="20" t="s">
        <v>0</v>
      </c>
      <c r="D7" s="20" t="s">
        <v>0</v>
      </c>
      <c r="E7" s="20" t="s">
        <v>0</v>
      </c>
      <c r="F7" s="20" t="s">
        <v>0</v>
      </c>
      <c r="G7" s="20" t="s">
        <v>0</v>
      </c>
      <c r="H7" s="21" t="s">
        <v>0</v>
      </c>
      <c r="I7" s="21" t="s">
        <v>0</v>
      </c>
      <c r="J7" s="21" t="s">
        <v>0</v>
      </c>
      <c r="K7" s="22"/>
      <c r="L7" s="21" t="s">
        <v>0</v>
      </c>
      <c r="M7" s="39">
        <f t="shared" si="0"/>
        <v>55215552</v>
      </c>
      <c r="N7" s="19">
        <f t="shared" ref="N7:O7" si="2">N8</f>
        <v>23404604.789999999</v>
      </c>
      <c r="O7" s="19">
        <f t="shared" si="2"/>
        <v>23404604.789999999</v>
      </c>
      <c r="P7" s="105">
        <f t="shared" ref="P7:P51" si="3">O7/M7</f>
        <v>0.42387704083805955</v>
      </c>
    </row>
    <row r="8" spans="1:19" s="2" customFormat="1" ht="31.2" x14ac:dyDescent="0.25">
      <c r="A8" s="107" t="s">
        <v>170</v>
      </c>
      <c r="B8" s="20" t="s">
        <v>111</v>
      </c>
      <c r="C8" s="23" t="s">
        <v>15</v>
      </c>
      <c r="D8" s="20" t="s">
        <v>0</v>
      </c>
      <c r="E8" s="20" t="s">
        <v>0</v>
      </c>
      <c r="F8" s="20" t="s">
        <v>0</v>
      </c>
      <c r="G8" s="20" t="s">
        <v>0</v>
      </c>
      <c r="H8" s="21" t="s">
        <v>0</v>
      </c>
      <c r="I8" s="21" t="s">
        <v>0</v>
      </c>
      <c r="J8" s="21" t="s">
        <v>0</v>
      </c>
      <c r="K8" s="22"/>
      <c r="L8" s="21" t="s">
        <v>0</v>
      </c>
      <c r="M8" s="39">
        <f t="shared" si="0"/>
        <v>55215552</v>
      </c>
      <c r="N8" s="19">
        <f t="shared" ref="N8:O13" si="4">N9</f>
        <v>23404604.789999999</v>
      </c>
      <c r="O8" s="19">
        <f t="shared" si="4"/>
        <v>23404604.789999999</v>
      </c>
      <c r="P8" s="105">
        <f t="shared" si="3"/>
        <v>0.42387704083805955</v>
      </c>
    </row>
    <row r="9" spans="1:19" s="2" customFormat="1" ht="124.2" x14ac:dyDescent="0.25">
      <c r="A9" s="108" t="s">
        <v>122</v>
      </c>
      <c r="B9" s="20" t="s">
        <v>111</v>
      </c>
      <c r="C9" s="23" t="s">
        <v>15</v>
      </c>
      <c r="D9" s="20" t="s">
        <v>101</v>
      </c>
      <c r="E9" s="20" t="s">
        <v>0</v>
      </c>
      <c r="F9" s="20" t="s">
        <v>0</v>
      </c>
      <c r="G9" s="20" t="s">
        <v>0</v>
      </c>
      <c r="H9" s="21" t="s">
        <v>0</v>
      </c>
      <c r="I9" s="21" t="s">
        <v>0</v>
      </c>
      <c r="J9" s="21" t="s">
        <v>0</v>
      </c>
      <c r="K9" s="22"/>
      <c r="L9" s="21" t="s">
        <v>0</v>
      </c>
      <c r="M9" s="39">
        <f t="shared" si="0"/>
        <v>55215552</v>
      </c>
      <c r="N9" s="19">
        <f t="shared" si="4"/>
        <v>23404604.789999999</v>
      </c>
      <c r="O9" s="19">
        <f t="shared" si="4"/>
        <v>23404604.789999999</v>
      </c>
      <c r="P9" s="105">
        <f t="shared" si="3"/>
        <v>0.42387704083805955</v>
      </c>
    </row>
    <row r="10" spans="1:19" s="2" customFormat="1" ht="31.2" x14ac:dyDescent="0.25">
      <c r="A10" s="107" t="s">
        <v>123</v>
      </c>
      <c r="B10" s="20" t="s">
        <v>111</v>
      </c>
      <c r="C10" s="23" t="s">
        <v>15</v>
      </c>
      <c r="D10" s="20" t="s">
        <v>101</v>
      </c>
      <c r="E10" s="20" t="s">
        <v>124</v>
      </c>
      <c r="F10" s="20" t="s">
        <v>0</v>
      </c>
      <c r="G10" s="20" t="s">
        <v>0</v>
      </c>
      <c r="H10" s="21" t="s">
        <v>0</v>
      </c>
      <c r="I10" s="21" t="s">
        <v>0</v>
      </c>
      <c r="J10" s="21" t="s">
        <v>0</v>
      </c>
      <c r="K10" s="22"/>
      <c r="L10" s="21" t="s">
        <v>0</v>
      </c>
      <c r="M10" s="39">
        <f t="shared" si="0"/>
        <v>55215552</v>
      </c>
      <c r="N10" s="19">
        <f t="shared" si="4"/>
        <v>23404604.789999999</v>
      </c>
      <c r="O10" s="19">
        <f t="shared" si="4"/>
        <v>23404604.789999999</v>
      </c>
      <c r="P10" s="105">
        <f t="shared" si="3"/>
        <v>0.42387704083805955</v>
      </c>
    </row>
    <row r="11" spans="1:19" s="2" customFormat="1" ht="15.6" x14ac:dyDescent="0.25">
      <c r="A11" s="109" t="s">
        <v>114</v>
      </c>
      <c r="B11" s="20" t="s">
        <v>111</v>
      </c>
      <c r="C11" s="23" t="s">
        <v>15</v>
      </c>
      <c r="D11" s="20" t="s">
        <v>101</v>
      </c>
      <c r="E11" s="20" t="s">
        <v>124</v>
      </c>
      <c r="F11" s="20" t="s">
        <v>21</v>
      </c>
      <c r="G11" s="20" t="s">
        <v>0</v>
      </c>
      <c r="H11" s="20" t="s">
        <v>0</v>
      </c>
      <c r="I11" s="20" t="s">
        <v>0</v>
      </c>
      <c r="J11" s="20" t="s">
        <v>0</v>
      </c>
      <c r="K11" s="25"/>
      <c r="L11" s="20" t="s">
        <v>0</v>
      </c>
      <c r="M11" s="39">
        <f t="shared" si="0"/>
        <v>55215552</v>
      </c>
      <c r="N11" s="19">
        <f t="shared" si="4"/>
        <v>23404604.789999999</v>
      </c>
      <c r="O11" s="19">
        <f t="shared" si="4"/>
        <v>23404604.789999999</v>
      </c>
      <c r="P11" s="105">
        <f t="shared" si="3"/>
        <v>0.42387704083805955</v>
      </c>
    </row>
    <row r="12" spans="1:19" s="2" customFormat="1" ht="15.6" x14ac:dyDescent="0.25">
      <c r="A12" s="109" t="s">
        <v>125</v>
      </c>
      <c r="B12" s="20" t="s">
        <v>111</v>
      </c>
      <c r="C12" s="23" t="s">
        <v>15</v>
      </c>
      <c r="D12" s="20" t="s">
        <v>101</v>
      </c>
      <c r="E12" s="20" t="s">
        <v>124</v>
      </c>
      <c r="F12" s="20" t="s">
        <v>21</v>
      </c>
      <c r="G12" s="20" t="s">
        <v>46</v>
      </c>
      <c r="H12" s="20" t="s">
        <v>0</v>
      </c>
      <c r="I12" s="20" t="s">
        <v>0</v>
      </c>
      <c r="J12" s="20" t="s">
        <v>0</v>
      </c>
      <c r="K12" s="25"/>
      <c r="L12" s="20" t="s">
        <v>0</v>
      </c>
      <c r="M12" s="39">
        <f t="shared" si="0"/>
        <v>55215552</v>
      </c>
      <c r="N12" s="19">
        <f t="shared" si="4"/>
        <v>23404604.789999999</v>
      </c>
      <c r="O12" s="19">
        <f t="shared" si="4"/>
        <v>23404604.789999999</v>
      </c>
      <c r="P12" s="105">
        <f t="shared" si="3"/>
        <v>0.42387704083805955</v>
      </c>
    </row>
    <row r="13" spans="1:19" s="2" customFormat="1" ht="46.8" x14ac:dyDescent="0.25">
      <c r="A13" s="110" t="s">
        <v>126</v>
      </c>
      <c r="B13" s="20" t="s">
        <v>111</v>
      </c>
      <c r="C13" s="23" t="s">
        <v>15</v>
      </c>
      <c r="D13" s="20" t="s">
        <v>101</v>
      </c>
      <c r="E13" s="20" t="s">
        <v>124</v>
      </c>
      <c r="F13" s="20" t="s">
        <v>21</v>
      </c>
      <c r="G13" s="20" t="s">
        <v>46</v>
      </c>
      <c r="H13" s="20" t="s">
        <v>127</v>
      </c>
      <c r="I13" s="21" t="s">
        <v>0</v>
      </c>
      <c r="J13" s="21" t="s">
        <v>0</v>
      </c>
      <c r="K13" s="22"/>
      <c r="L13" s="21" t="s">
        <v>0</v>
      </c>
      <c r="M13" s="39">
        <f t="shared" si="0"/>
        <v>55215552</v>
      </c>
      <c r="N13" s="19">
        <f t="shared" si="4"/>
        <v>23404604.789999999</v>
      </c>
      <c r="O13" s="19">
        <f t="shared" si="4"/>
        <v>23404604.789999999</v>
      </c>
      <c r="P13" s="105">
        <f t="shared" si="3"/>
        <v>0.42387704083805955</v>
      </c>
    </row>
    <row r="14" spans="1:19" s="2" customFormat="1" ht="62.4" x14ac:dyDescent="0.25">
      <c r="A14" s="107" t="s">
        <v>187</v>
      </c>
      <c r="B14" s="20" t="s">
        <v>111</v>
      </c>
      <c r="C14" s="23" t="s">
        <v>15</v>
      </c>
      <c r="D14" s="20" t="s">
        <v>101</v>
      </c>
      <c r="E14" s="20" t="s">
        <v>124</v>
      </c>
      <c r="F14" s="20" t="s">
        <v>21</v>
      </c>
      <c r="G14" s="20" t="s">
        <v>46</v>
      </c>
      <c r="H14" s="20" t="s">
        <v>127</v>
      </c>
      <c r="I14" s="20" t="s">
        <v>182</v>
      </c>
      <c r="J14" s="20" t="s">
        <v>0</v>
      </c>
      <c r="K14" s="25"/>
      <c r="L14" s="20" t="s">
        <v>0</v>
      </c>
      <c r="M14" s="39">
        <f>M15+M17+M20+M23+M25+M27+M36+M38+M40+M44+M46+M48</f>
        <v>55215552</v>
      </c>
      <c r="N14" s="19">
        <f>N15+N17+N20+N23+N25+N27+N36+N38+N40+N44+N46+N48</f>
        <v>23404604.789999999</v>
      </c>
      <c r="O14" s="19">
        <f t="shared" ref="O14" si="5">O15+O17+O20+O23+O25+O27+O36+O38+O40+O44+O46+O48</f>
        <v>23404604.789999999</v>
      </c>
      <c r="P14" s="105">
        <f t="shared" si="3"/>
        <v>0.42387704083805955</v>
      </c>
    </row>
    <row r="15" spans="1:19" s="2" customFormat="1" ht="15.6" x14ac:dyDescent="0.25">
      <c r="A15" s="96" t="s">
        <v>156</v>
      </c>
      <c r="B15" s="97"/>
      <c r="C15" s="97"/>
      <c r="D15" s="97"/>
      <c r="E15" s="97"/>
      <c r="F15" s="97"/>
      <c r="G15" s="97"/>
      <c r="H15" s="97"/>
      <c r="I15" s="97"/>
      <c r="J15" s="98"/>
      <c r="K15" s="98"/>
      <c r="L15" s="98"/>
      <c r="M15" s="99">
        <f>M16</f>
        <v>2343287</v>
      </c>
      <c r="N15" s="99">
        <f t="shared" ref="N15:O15" si="6">N16</f>
        <v>0</v>
      </c>
      <c r="O15" s="99">
        <f t="shared" si="6"/>
        <v>0</v>
      </c>
      <c r="P15" s="105">
        <f t="shared" si="3"/>
        <v>0</v>
      </c>
    </row>
    <row r="16" spans="1:19" s="2" customFormat="1" ht="15.6" x14ac:dyDescent="0.25">
      <c r="A16" s="100" t="s">
        <v>307</v>
      </c>
      <c r="B16" s="85" t="s">
        <v>111</v>
      </c>
      <c r="C16" s="85">
        <v>4</v>
      </c>
      <c r="D16" s="85" t="s">
        <v>101</v>
      </c>
      <c r="E16" s="85" t="s">
        <v>124</v>
      </c>
      <c r="F16" s="85" t="s">
        <v>21</v>
      </c>
      <c r="G16" s="85" t="s">
        <v>46</v>
      </c>
      <c r="H16" s="85" t="s">
        <v>127</v>
      </c>
      <c r="I16" s="85" t="s">
        <v>182</v>
      </c>
      <c r="J16" s="101"/>
      <c r="K16" s="101"/>
      <c r="L16" s="101"/>
      <c r="M16" s="95">
        <v>2343287</v>
      </c>
      <c r="N16" s="102">
        <v>0</v>
      </c>
      <c r="O16" s="102">
        <v>0</v>
      </c>
      <c r="P16" s="105">
        <f t="shared" si="3"/>
        <v>0</v>
      </c>
    </row>
    <row r="17" spans="1:16" s="2" customFormat="1" ht="15.6" x14ac:dyDescent="0.25">
      <c r="A17" s="96" t="s">
        <v>295</v>
      </c>
      <c r="B17" s="97"/>
      <c r="C17" s="97"/>
      <c r="D17" s="97"/>
      <c r="E17" s="97"/>
      <c r="F17" s="97"/>
      <c r="G17" s="97"/>
      <c r="H17" s="97"/>
      <c r="I17" s="97"/>
      <c r="J17" s="98"/>
      <c r="K17" s="98"/>
      <c r="L17" s="98"/>
      <c r="M17" s="99">
        <f>M18+M19</f>
        <v>7086288</v>
      </c>
      <c r="N17" s="99">
        <f t="shared" ref="N17" si="7">N18+N19</f>
        <v>3842559.76</v>
      </c>
      <c r="O17" s="99">
        <f t="shared" ref="O17" si="8">O18+O19</f>
        <v>3842559.76</v>
      </c>
      <c r="P17" s="105">
        <f t="shared" si="3"/>
        <v>0.54225283533494539</v>
      </c>
    </row>
    <row r="18" spans="1:16" s="2" customFormat="1" ht="15.6" x14ac:dyDescent="0.25">
      <c r="A18" s="83" t="s">
        <v>445</v>
      </c>
      <c r="B18" s="84">
        <v>25</v>
      </c>
      <c r="C18" s="84">
        <v>4</v>
      </c>
      <c r="D18" s="85" t="s">
        <v>101</v>
      </c>
      <c r="E18" s="84">
        <v>825</v>
      </c>
      <c r="F18" s="84">
        <v>11</v>
      </c>
      <c r="G18" s="85" t="s">
        <v>46</v>
      </c>
      <c r="H18" s="84">
        <v>17620</v>
      </c>
      <c r="I18" s="84">
        <v>522</v>
      </c>
      <c r="J18" s="84" t="s">
        <v>446</v>
      </c>
      <c r="K18" s="84">
        <v>63.2</v>
      </c>
      <c r="L18" s="84">
        <v>2023</v>
      </c>
      <c r="M18" s="45">
        <v>3842560</v>
      </c>
      <c r="N18" s="31">
        <v>3842559.76</v>
      </c>
      <c r="O18" s="31">
        <v>3842559.76</v>
      </c>
      <c r="P18" s="105">
        <f t="shared" si="3"/>
        <v>0.99999993754163885</v>
      </c>
    </row>
    <row r="19" spans="1:16" s="2" customFormat="1" ht="15.6" x14ac:dyDescent="0.25">
      <c r="A19" s="83" t="s">
        <v>445</v>
      </c>
      <c r="B19" s="84">
        <v>25</v>
      </c>
      <c r="C19" s="84">
        <v>4</v>
      </c>
      <c r="D19" s="85" t="s">
        <v>101</v>
      </c>
      <c r="E19" s="84">
        <v>825</v>
      </c>
      <c r="F19" s="84">
        <v>11</v>
      </c>
      <c r="G19" s="85" t="s">
        <v>46</v>
      </c>
      <c r="H19" s="84">
        <v>17620</v>
      </c>
      <c r="I19" s="84">
        <v>522</v>
      </c>
      <c r="J19" s="84" t="s">
        <v>446</v>
      </c>
      <c r="K19" s="84">
        <v>52.53</v>
      </c>
      <c r="L19" s="84">
        <v>2023</v>
      </c>
      <c r="M19" s="45">
        <v>3243728</v>
      </c>
      <c r="N19" s="31">
        <v>0</v>
      </c>
      <c r="O19" s="31">
        <v>0</v>
      </c>
      <c r="P19" s="105">
        <f t="shared" si="3"/>
        <v>0</v>
      </c>
    </row>
    <row r="20" spans="1:16" s="2" customFormat="1" ht="15.6" x14ac:dyDescent="0.25">
      <c r="A20" s="96" t="s">
        <v>288</v>
      </c>
      <c r="B20" s="97"/>
      <c r="C20" s="97"/>
      <c r="D20" s="97"/>
      <c r="E20" s="97"/>
      <c r="F20" s="97"/>
      <c r="G20" s="97"/>
      <c r="H20" s="97"/>
      <c r="I20" s="97"/>
      <c r="J20" s="98"/>
      <c r="K20" s="98"/>
      <c r="L20" s="98"/>
      <c r="M20" s="99">
        <f>M21+M22</f>
        <v>2042500</v>
      </c>
      <c r="N20" s="99">
        <f t="shared" ref="N20" si="9">N21+N22</f>
        <v>1852500</v>
      </c>
      <c r="O20" s="99">
        <f t="shared" ref="O20" si="10">O21+O22</f>
        <v>1852500</v>
      </c>
      <c r="P20" s="105">
        <f t="shared" si="3"/>
        <v>0.90697674418604646</v>
      </c>
    </row>
    <row r="21" spans="1:16" s="2" customFormat="1" ht="31.2" x14ac:dyDescent="0.25">
      <c r="A21" s="87" t="s">
        <v>471</v>
      </c>
      <c r="B21" s="88" t="s">
        <v>111</v>
      </c>
      <c r="C21" s="88">
        <v>4</v>
      </c>
      <c r="D21" s="89" t="s">
        <v>101</v>
      </c>
      <c r="E21" s="88" t="s">
        <v>124</v>
      </c>
      <c r="F21" s="88" t="s">
        <v>21</v>
      </c>
      <c r="G21" s="88" t="s">
        <v>46</v>
      </c>
      <c r="H21" s="88" t="s">
        <v>127</v>
      </c>
      <c r="I21" s="88" t="s">
        <v>182</v>
      </c>
      <c r="J21" s="90" t="s">
        <v>446</v>
      </c>
      <c r="K21" s="90">
        <v>67.3</v>
      </c>
      <c r="L21" s="90">
        <v>2023</v>
      </c>
      <c r="M21" s="91">
        <v>1852500</v>
      </c>
      <c r="N21" s="91">
        <v>1852500</v>
      </c>
      <c r="O21" s="91">
        <v>1852500</v>
      </c>
      <c r="P21" s="105">
        <f t="shared" si="3"/>
        <v>1</v>
      </c>
    </row>
    <row r="22" spans="1:16" s="2" customFormat="1" ht="15.6" x14ac:dyDescent="0.25">
      <c r="A22" s="92" t="s">
        <v>307</v>
      </c>
      <c r="B22" s="93" t="s">
        <v>111</v>
      </c>
      <c r="C22" s="93">
        <v>4</v>
      </c>
      <c r="D22" s="85" t="s">
        <v>101</v>
      </c>
      <c r="E22" s="93" t="s">
        <v>124</v>
      </c>
      <c r="F22" s="93" t="s">
        <v>21</v>
      </c>
      <c r="G22" s="93" t="s">
        <v>46</v>
      </c>
      <c r="H22" s="93" t="s">
        <v>127</v>
      </c>
      <c r="I22" s="93" t="s">
        <v>182</v>
      </c>
      <c r="J22" s="94"/>
      <c r="K22" s="94"/>
      <c r="L22" s="94"/>
      <c r="M22" s="95">
        <v>190000</v>
      </c>
      <c r="N22" s="95">
        <v>0</v>
      </c>
      <c r="O22" s="95">
        <v>0</v>
      </c>
      <c r="P22" s="105">
        <f t="shared" si="3"/>
        <v>0</v>
      </c>
    </row>
    <row r="23" spans="1:16" s="2" customFormat="1" ht="15.6" x14ac:dyDescent="0.25">
      <c r="A23" s="96" t="s">
        <v>157</v>
      </c>
      <c r="B23" s="97"/>
      <c r="C23" s="97"/>
      <c r="D23" s="97"/>
      <c r="E23" s="97"/>
      <c r="F23" s="97"/>
      <c r="G23" s="97"/>
      <c r="H23" s="97"/>
      <c r="I23" s="97"/>
      <c r="J23" s="98"/>
      <c r="K23" s="98"/>
      <c r="L23" s="98"/>
      <c r="M23" s="99">
        <v>3037149</v>
      </c>
      <c r="N23" s="99">
        <v>3037149</v>
      </c>
      <c r="O23" s="99">
        <v>3037149</v>
      </c>
      <c r="P23" s="105">
        <f t="shared" si="3"/>
        <v>1</v>
      </c>
    </row>
    <row r="24" spans="1:16" s="2" customFormat="1" ht="15.6" x14ac:dyDescent="0.25">
      <c r="A24" s="83" t="s">
        <v>447</v>
      </c>
      <c r="B24" s="84">
        <v>25</v>
      </c>
      <c r="C24" s="84">
        <v>4</v>
      </c>
      <c r="D24" s="85" t="s">
        <v>101</v>
      </c>
      <c r="E24" s="84">
        <v>825</v>
      </c>
      <c r="F24" s="84">
        <v>11</v>
      </c>
      <c r="G24" s="84" t="s">
        <v>46</v>
      </c>
      <c r="H24" s="84">
        <v>17620</v>
      </c>
      <c r="I24" s="84">
        <v>522</v>
      </c>
      <c r="J24" s="86" t="s">
        <v>446</v>
      </c>
      <c r="K24" s="86">
        <v>62</v>
      </c>
      <c r="L24" s="86">
        <v>2023</v>
      </c>
      <c r="M24" s="45">
        <v>3037149</v>
      </c>
      <c r="N24" s="31">
        <v>3037149</v>
      </c>
      <c r="O24" s="31">
        <v>3037149</v>
      </c>
      <c r="P24" s="105">
        <f t="shared" si="3"/>
        <v>1</v>
      </c>
    </row>
    <row r="25" spans="1:16" s="2" customFormat="1" ht="15.6" x14ac:dyDescent="0.25">
      <c r="A25" s="96" t="s">
        <v>308</v>
      </c>
      <c r="B25" s="97"/>
      <c r="C25" s="97"/>
      <c r="D25" s="97"/>
      <c r="E25" s="97"/>
      <c r="F25" s="97"/>
      <c r="G25" s="97"/>
      <c r="H25" s="97"/>
      <c r="I25" s="97"/>
      <c r="J25" s="98"/>
      <c r="K25" s="98"/>
      <c r="L25" s="98"/>
      <c r="M25" s="99">
        <f>M26</f>
        <v>1238610</v>
      </c>
      <c r="N25" s="99">
        <f t="shared" ref="N25:O25" si="11">N26</f>
        <v>0</v>
      </c>
      <c r="O25" s="99">
        <f t="shared" si="11"/>
        <v>0</v>
      </c>
      <c r="P25" s="105">
        <f t="shared" si="3"/>
        <v>0</v>
      </c>
    </row>
    <row r="26" spans="1:16" s="2" customFormat="1" ht="31.2" x14ac:dyDescent="0.25">
      <c r="A26" s="100" t="s">
        <v>465</v>
      </c>
      <c r="B26" s="85" t="s">
        <v>111</v>
      </c>
      <c r="C26" s="85">
        <v>4</v>
      </c>
      <c r="D26" s="85" t="s">
        <v>101</v>
      </c>
      <c r="E26" s="85" t="s">
        <v>124</v>
      </c>
      <c r="F26" s="85" t="s">
        <v>21</v>
      </c>
      <c r="G26" s="85" t="s">
        <v>46</v>
      </c>
      <c r="H26" s="85" t="s">
        <v>127</v>
      </c>
      <c r="I26" s="85" t="s">
        <v>182</v>
      </c>
      <c r="J26" s="101" t="s">
        <v>446</v>
      </c>
      <c r="K26" s="101" t="s">
        <v>147</v>
      </c>
      <c r="L26" s="101" t="s">
        <v>54</v>
      </c>
      <c r="M26" s="95">
        <v>1238610</v>
      </c>
      <c r="N26" s="102">
        <v>0</v>
      </c>
      <c r="O26" s="102">
        <v>0</v>
      </c>
      <c r="P26" s="105">
        <f t="shared" si="3"/>
        <v>0</v>
      </c>
    </row>
    <row r="27" spans="1:16" s="2" customFormat="1" ht="15.6" x14ac:dyDescent="0.25">
      <c r="A27" s="96" t="s">
        <v>309</v>
      </c>
      <c r="B27" s="97"/>
      <c r="C27" s="97"/>
      <c r="D27" s="97"/>
      <c r="E27" s="97"/>
      <c r="F27" s="97"/>
      <c r="G27" s="97"/>
      <c r="H27" s="97"/>
      <c r="I27" s="97"/>
      <c r="J27" s="98"/>
      <c r="K27" s="98"/>
      <c r="L27" s="98"/>
      <c r="M27" s="99">
        <f>M28+M29+M30+M31+M32+M33+M34+M35</f>
        <v>14608785</v>
      </c>
      <c r="N27" s="99">
        <f t="shared" ref="N27" si="12">N28+N29+N30+N31+N32+N33+N34+N35</f>
        <v>6106916.0499999998</v>
      </c>
      <c r="O27" s="99">
        <f t="shared" ref="O27" si="13">O28+O29+O30+O31+O32+O33+O34+O35</f>
        <v>6106916.0499999998</v>
      </c>
      <c r="P27" s="105">
        <f t="shared" si="3"/>
        <v>0.4180303871951021</v>
      </c>
    </row>
    <row r="28" spans="1:16" s="2" customFormat="1" ht="31.2" x14ac:dyDescent="0.25">
      <c r="A28" s="83" t="s">
        <v>449</v>
      </c>
      <c r="B28" s="84" t="s">
        <v>111</v>
      </c>
      <c r="C28" s="84">
        <v>4</v>
      </c>
      <c r="D28" s="85" t="s">
        <v>101</v>
      </c>
      <c r="E28" s="84" t="s">
        <v>124</v>
      </c>
      <c r="F28" s="84" t="s">
        <v>21</v>
      </c>
      <c r="G28" s="84" t="s">
        <v>46</v>
      </c>
      <c r="H28" s="84" t="s">
        <v>127</v>
      </c>
      <c r="I28" s="84" t="s">
        <v>182</v>
      </c>
      <c r="J28" s="86" t="s">
        <v>446</v>
      </c>
      <c r="K28" s="86">
        <v>33</v>
      </c>
      <c r="L28" s="86">
        <v>2023</v>
      </c>
      <c r="M28" s="45">
        <v>1460878.65</v>
      </c>
      <c r="N28" s="45">
        <v>0</v>
      </c>
      <c r="O28" s="45">
        <v>0</v>
      </c>
      <c r="P28" s="105">
        <f t="shared" si="3"/>
        <v>0</v>
      </c>
    </row>
    <row r="29" spans="1:16" s="2" customFormat="1" ht="31.2" x14ac:dyDescent="0.25">
      <c r="A29" s="83" t="s">
        <v>449</v>
      </c>
      <c r="B29" s="84" t="s">
        <v>111</v>
      </c>
      <c r="C29" s="84">
        <v>4</v>
      </c>
      <c r="D29" s="85" t="s">
        <v>101</v>
      </c>
      <c r="E29" s="84" t="s">
        <v>124</v>
      </c>
      <c r="F29" s="84" t="s">
        <v>21</v>
      </c>
      <c r="G29" s="84" t="s">
        <v>46</v>
      </c>
      <c r="H29" s="84" t="s">
        <v>127</v>
      </c>
      <c r="I29" s="84" t="s">
        <v>182</v>
      </c>
      <c r="J29" s="86" t="s">
        <v>446</v>
      </c>
      <c r="K29" s="86">
        <v>33</v>
      </c>
      <c r="L29" s="86">
        <v>2023</v>
      </c>
      <c r="M29" s="45">
        <v>1593686</v>
      </c>
      <c r="N29" s="45">
        <v>0</v>
      </c>
      <c r="O29" s="45">
        <v>0</v>
      </c>
      <c r="P29" s="105">
        <f t="shared" si="3"/>
        <v>0</v>
      </c>
    </row>
    <row r="30" spans="1:16" s="2" customFormat="1" ht="31.2" x14ac:dyDescent="0.25">
      <c r="A30" s="83" t="s">
        <v>449</v>
      </c>
      <c r="B30" s="84" t="s">
        <v>111</v>
      </c>
      <c r="C30" s="84">
        <v>4</v>
      </c>
      <c r="D30" s="85" t="s">
        <v>101</v>
      </c>
      <c r="E30" s="84" t="s">
        <v>124</v>
      </c>
      <c r="F30" s="84" t="s">
        <v>21</v>
      </c>
      <c r="G30" s="84" t="s">
        <v>46</v>
      </c>
      <c r="H30" s="84" t="s">
        <v>127</v>
      </c>
      <c r="I30" s="84" t="s">
        <v>182</v>
      </c>
      <c r="J30" s="86" t="s">
        <v>446</v>
      </c>
      <c r="K30" s="86">
        <v>33</v>
      </c>
      <c r="L30" s="86">
        <v>2023</v>
      </c>
      <c r="M30" s="45">
        <v>1593686</v>
      </c>
      <c r="N30" s="45">
        <v>0</v>
      </c>
      <c r="O30" s="45">
        <v>0</v>
      </c>
      <c r="P30" s="105">
        <f t="shared" si="3"/>
        <v>0</v>
      </c>
    </row>
    <row r="31" spans="1:16" s="2" customFormat="1" ht="31.2" x14ac:dyDescent="0.25">
      <c r="A31" s="83" t="s">
        <v>449</v>
      </c>
      <c r="B31" s="84" t="s">
        <v>111</v>
      </c>
      <c r="C31" s="84">
        <v>4</v>
      </c>
      <c r="D31" s="85" t="s">
        <v>101</v>
      </c>
      <c r="E31" s="84" t="s">
        <v>124</v>
      </c>
      <c r="F31" s="84" t="s">
        <v>21</v>
      </c>
      <c r="G31" s="84" t="s">
        <v>46</v>
      </c>
      <c r="H31" s="84" t="s">
        <v>127</v>
      </c>
      <c r="I31" s="84" t="s">
        <v>182</v>
      </c>
      <c r="J31" s="86" t="s">
        <v>446</v>
      </c>
      <c r="K31" s="86">
        <v>33</v>
      </c>
      <c r="L31" s="86">
        <v>2023</v>
      </c>
      <c r="M31" s="45">
        <v>1593686</v>
      </c>
      <c r="N31" s="45">
        <v>0</v>
      </c>
      <c r="O31" s="45">
        <v>0</v>
      </c>
      <c r="P31" s="105">
        <f t="shared" si="3"/>
        <v>0</v>
      </c>
    </row>
    <row r="32" spans="1:16" s="2" customFormat="1" ht="31.2" x14ac:dyDescent="0.25">
      <c r="A32" s="83" t="s">
        <v>472</v>
      </c>
      <c r="B32" s="84" t="s">
        <v>111</v>
      </c>
      <c r="C32" s="84">
        <v>4</v>
      </c>
      <c r="D32" s="85" t="s">
        <v>101</v>
      </c>
      <c r="E32" s="84" t="s">
        <v>124</v>
      </c>
      <c r="F32" s="84" t="s">
        <v>21</v>
      </c>
      <c r="G32" s="84" t="s">
        <v>46</v>
      </c>
      <c r="H32" s="84" t="s">
        <v>127</v>
      </c>
      <c r="I32" s="84" t="s">
        <v>182</v>
      </c>
      <c r="J32" s="86" t="s">
        <v>446</v>
      </c>
      <c r="K32" s="86">
        <v>44.6</v>
      </c>
      <c r="L32" s="86">
        <v>2023</v>
      </c>
      <c r="M32" s="45">
        <v>1459833.34</v>
      </c>
      <c r="N32" s="45">
        <v>1459833.19</v>
      </c>
      <c r="O32" s="45">
        <v>1459833.19</v>
      </c>
      <c r="P32" s="105">
        <f t="shared" si="3"/>
        <v>0.99999989724854477</v>
      </c>
    </row>
    <row r="33" spans="1:16" s="2" customFormat="1" ht="31.2" x14ac:dyDescent="0.25">
      <c r="A33" s="83" t="s">
        <v>472</v>
      </c>
      <c r="B33" s="84" t="s">
        <v>111</v>
      </c>
      <c r="C33" s="84">
        <v>4</v>
      </c>
      <c r="D33" s="85" t="s">
        <v>101</v>
      </c>
      <c r="E33" s="84" t="s">
        <v>124</v>
      </c>
      <c r="F33" s="84" t="s">
        <v>21</v>
      </c>
      <c r="G33" s="84" t="s">
        <v>46</v>
      </c>
      <c r="H33" s="84" t="s">
        <v>127</v>
      </c>
      <c r="I33" s="84" t="s">
        <v>182</v>
      </c>
      <c r="J33" s="86" t="s">
        <v>446</v>
      </c>
      <c r="K33" s="86">
        <v>51</v>
      </c>
      <c r="L33" s="86">
        <v>2023</v>
      </c>
      <c r="M33" s="45">
        <v>1459833.34</v>
      </c>
      <c r="N33" s="45">
        <v>1459833.19</v>
      </c>
      <c r="O33" s="45">
        <v>1459833.19</v>
      </c>
      <c r="P33" s="105">
        <f t="shared" si="3"/>
        <v>0.99999989724854477</v>
      </c>
    </row>
    <row r="34" spans="1:16" s="2" customFormat="1" ht="31.2" x14ac:dyDescent="0.25">
      <c r="A34" s="87" t="s">
        <v>448</v>
      </c>
      <c r="B34" s="88" t="s">
        <v>111</v>
      </c>
      <c r="C34" s="88">
        <v>4</v>
      </c>
      <c r="D34" s="89" t="s">
        <v>101</v>
      </c>
      <c r="E34" s="88" t="s">
        <v>124</v>
      </c>
      <c r="F34" s="88" t="s">
        <v>21</v>
      </c>
      <c r="G34" s="88" t="s">
        <v>46</v>
      </c>
      <c r="H34" s="88" t="s">
        <v>127</v>
      </c>
      <c r="I34" s="88" t="s">
        <v>182</v>
      </c>
      <c r="J34" s="90" t="s">
        <v>446</v>
      </c>
      <c r="K34" s="90">
        <v>72</v>
      </c>
      <c r="L34" s="90">
        <v>2023</v>
      </c>
      <c r="M34" s="91">
        <v>3187250</v>
      </c>
      <c r="N34" s="91">
        <v>3187249.67</v>
      </c>
      <c r="O34" s="91">
        <v>3187249.67</v>
      </c>
      <c r="P34" s="105">
        <f t="shared" si="3"/>
        <v>0.99999989646246767</v>
      </c>
    </row>
    <row r="35" spans="1:16" s="2" customFormat="1" ht="15.6" x14ac:dyDescent="0.25">
      <c r="A35" s="92" t="s">
        <v>307</v>
      </c>
      <c r="B35" s="93" t="s">
        <v>111</v>
      </c>
      <c r="C35" s="93">
        <v>4</v>
      </c>
      <c r="D35" s="85" t="s">
        <v>101</v>
      </c>
      <c r="E35" s="93" t="s">
        <v>124</v>
      </c>
      <c r="F35" s="93" t="s">
        <v>21</v>
      </c>
      <c r="G35" s="93" t="s">
        <v>46</v>
      </c>
      <c r="H35" s="93" t="s">
        <v>127</v>
      </c>
      <c r="I35" s="93" t="s">
        <v>182</v>
      </c>
      <c r="J35" s="94"/>
      <c r="K35" s="94"/>
      <c r="L35" s="94"/>
      <c r="M35" s="95">
        <v>2259931.67</v>
      </c>
      <c r="N35" s="95">
        <v>0</v>
      </c>
      <c r="O35" s="95">
        <v>0</v>
      </c>
      <c r="P35" s="105">
        <f t="shared" si="3"/>
        <v>0</v>
      </c>
    </row>
    <row r="36" spans="1:16" s="2" customFormat="1" ht="15.6" x14ac:dyDescent="0.25">
      <c r="A36" s="96" t="s">
        <v>311</v>
      </c>
      <c r="B36" s="97"/>
      <c r="C36" s="97"/>
      <c r="D36" s="97"/>
      <c r="E36" s="97"/>
      <c r="F36" s="97"/>
      <c r="G36" s="97"/>
      <c r="H36" s="97"/>
      <c r="I36" s="97"/>
      <c r="J36" s="98"/>
      <c r="K36" s="98"/>
      <c r="L36" s="98"/>
      <c r="M36" s="99">
        <f>M37</f>
        <v>1350831</v>
      </c>
      <c r="N36" s="99">
        <f t="shared" ref="N36:O38" si="14">N37</f>
        <v>0</v>
      </c>
      <c r="O36" s="99">
        <f t="shared" si="14"/>
        <v>0</v>
      </c>
      <c r="P36" s="105">
        <f t="shared" si="3"/>
        <v>0</v>
      </c>
    </row>
    <row r="37" spans="1:16" s="2" customFormat="1" ht="31.2" x14ac:dyDescent="0.25">
      <c r="A37" s="100" t="s">
        <v>466</v>
      </c>
      <c r="B37" s="85" t="s">
        <v>111</v>
      </c>
      <c r="C37" s="85">
        <v>4</v>
      </c>
      <c r="D37" s="85" t="s">
        <v>101</v>
      </c>
      <c r="E37" s="85" t="s">
        <v>124</v>
      </c>
      <c r="F37" s="85" t="s">
        <v>21</v>
      </c>
      <c r="G37" s="85" t="s">
        <v>46</v>
      </c>
      <c r="H37" s="85" t="s">
        <v>127</v>
      </c>
      <c r="I37" s="85" t="s">
        <v>182</v>
      </c>
      <c r="J37" s="101" t="s">
        <v>446</v>
      </c>
      <c r="K37" s="101" t="s">
        <v>467</v>
      </c>
      <c r="L37" s="101" t="s">
        <v>54</v>
      </c>
      <c r="M37" s="95">
        <v>1350831</v>
      </c>
      <c r="N37" s="102">
        <v>0</v>
      </c>
      <c r="O37" s="102">
        <v>0</v>
      </c>
      <c r="P37" s="105">
        <f t="shared" si="3"/>
        <v>0</v>
      </c>
    </row>
    <row r="38" spans="1:16" s="2" customFormat="1" ht="15.6" x14ac:dyDescent="0.25">
      <c r="A38" s="103" t="s">
        <v>345</v>
      </c>
      <c r="B38" s="97"/>
      <c r="C38" s="97"/>
      <c r="D38" s="97"/>
      <c r="E38" s="97"/>
      <c r="F38" s="97"/>
      <c r="G38" s="97"/>
      <c r="H38" s="97"/>
      <c r="I38" s="97"/>
      <c r="J38" s="98"/>
      <c r="K38" s="98"/>
      <c r="L38" s="98"/>
      <c r="M38" s="99">
        <f>M39</f>
        <v>1155833</v>
      </c>
      <c r="N38" s="99">
        <f t="shared" si="14"/>
        <v>1139999.3600000001</v>
      </c>
      <c r="O38" s="99">
        <f t="shared" si="14"/>
        <v>1139999.3600000001</v>
      </c>
      <c r="P38" s="105">
        <f t="shared" si="3"/>
        <v>0.98630110059152154</v>
      </c>
    </row>
    <row r="39" spans="1:16" s="2" customFormat="1" ht="31.2" x14ac:dyDescent="0.25">
      <c r="A39" s="83" t="s">
        <v>450</v>
      </c>
      <c r="B39" s="84">
        <v>25</v>
      </c>
      <c r="C39" s="84">
        <v>4</v>
      </c>
      <c r="D39" s="85" t="s">
        <v>101</v>
      </c>
      <c r="E39" s="84">
        <v>825</v>
      </c>
      <c r="F39" s="84">
        <v>11</v>
      </c>
      <c r="G39" s="85" t="s">
        <v>46</v>
      </c>
      <c r="H39" s="84">
        <v>17620</v>
      </c>
      <c r="I39" s="84">
        <v>522</v>
      </c>
      <c r="J39" s="86" t="s">
        <v>446</v>
      </c>
      <c r="K39" s="86">
        <v>33.9</v>
      </c>
      <c r="L39" s="86">
        <v>2023</v>
      </c>
      <c r="M39" s="45">
        <v>1155833</v>
      </c>
      <c r="N39" s="31">
        <v>1139999.3600000001</v>
      </c>
      <c r="O39" s="31">
        <v>1139999.3600000001</v>
      </c>
      <c r="P39" s="105">
        <f t="shared" si="3"/>
        <v>0.98630110059152154</v>
      </c>
    </row>
    <row r="40" spans="1:16" s="2" customFormat="1" ht="15.6" x14ac:dyDescent="0.25">
      <c r="A40" s="96" t="s">
        <v>304</v>
      </c>
      <c r="B40" s="97"/>
      <c r="C40" s="97"/>
      <c r="D40" s="97"/>
      <c r="E40" s="97"/>
      <c r="F40" s="97"/>
      <c r="G40" s="97"/>
      <c r="H40" s="97"/>
      <c r="I40" s="97"/>
      <c r="J40" s="98"/>
      <c r="K40" s="98"/>
      <c r="L40" s="98"/>
      <c r="M40" s="99">
        <v>7668939</v>
      </c>
      <c r="N40" s="99">
        <f>N41+N42</f>
        <v>7425480.6200000001</v>
      </c>
      <c r="O40" s="99">
        <f>O41+O42</f>
        <v>7425480.6200000001</v>
      </c>
      <c r="P40" s="105">
        <f t="shared" si="3"/>
        <v>0.96825396837815503</v>
      </c>
    </row>
    <row r="41" spans="1:16" s="2" customFormat="1" ht="31.2" x14ac:dyDescent="0.25">
      <c r="A41" s="83" t="s">
        <v>451</v>
      </c>
      <c r="B41" s="84" t="s">
        <v>111</v>
      </c>
      <c r="C41" s="84">
        <v>4</v>
      </c>
      <c r="D41" s="85" t="s">
        <v>101</v>
      </c>
      <c r="E41" s="84" t="s">
        <v>124</v>
      </c>
      <c r="F41" s="84" t="s">
        <v>21</v>
      </c>
      <c r="G41" s="84" t="s">
        <v>46</v>
      </c>
      <c r="H41" s="84" t="s">
        <v>127</v>
      </c>
      <c r="I41" s="84" t="s">
        <v>182</v>
      </c>
      <c r="J41" s="86" t="s">
        <v>446</v>
      </c>
      <c r="K41" s="86">
        <v>61</v>
      </c>
      <c r="L41" s="86">
        <v>2023</v>
      </c>
      <c r="M41" s="45">
        <v>3712740.6</v>
      </c>
      <c r="N41" s="45">
        <v>3712740.31</v>
      </c>
      <c r="O41" s="45">
        <v>3712740.31</v>
      </c>
      <c r="P41" s="105">
        <f t="shared" si="3"/>
        <v>0.99999992189058395</v>
      </c>
    </row>
    <row r="42" spans="1:16" s="2" customFormat="1" ht="31.2" x14ac:dyDescent="0.25">
      <c r="A42" s="87" t="s">
        <v>451</v>
      </c>
      <c r="B42" s="88" t="s">
        <v>111</v>
      </c>
      <c r="C42" s="88">
        <v>4</v>
      </c>
      <c r="D42" s="89" t="s">
        <v>101</v>
      </c>
      <c r="E42" s="88" t="s">
        <v>124</v>
      </c>
      <c r="F42" s="88" t="s">
        <v>21</v>
      </c>
      <c r="G42" s="88" t="s">
        <v>46</v>
      </c>
      <c r="H42" s="88" t="s">
        <v>127</v>
      </c>
      <c r="I42" s="88" t="s">
        <v>182</v>
      </c>
      <c r="J42" s="90" t="s">
        <v>446</v>
      </c>
      <c r="K42" s="90">
        <v>61</v>
      </c>
      <c r="L42" s="90">
        <v>2023</v>
      </c>
      <c r="M42" s="91">
        <v>3712740.6</v>
      </c>
      <c r="N42" s="91">
        <v>3712740.31</v>
      </c>
      <c r="O42" s="91">
        <v>3712740.31</v>
      </c>
      <c r="P42" s="105">
        <f t="shared" si="3"/>
        <v>0.99999992189058395</v>
      </c>
    </row>
    <row r="43" spans="1:16" s="2" customFormat="1" ht="15.6" x14ac:dyDescent="0.25">
      <c r="A43" s="92" t="s">
        <v>307</v>
      </c>
      <c r="B43" s="93" t="s">
        <v>111</v>
      </c>
      <c r="C43" s="93">
        <v>4</v>
      </c>
      <c r="D43" s="85" t="s">
        <v>101</v>
      </c>
      <c r="E43" s="93" t="s">
        <v>124</v>
      </c>
      <c r="F43" s="93" t="s">
        <v>21</v>
      </c>
      <c r="G43" s="93" t="s">
        <v>46</v>
      </c>
      <c r="H43" s="93" t="s">
        <v>127</v>
      </c>
      <c r="I43" s="93" t="s">
        <v>182</v>
      </c>
      <c r="J43" s="94"/>
      <c r="K43" s="94"/>
      <c r="L43" s="94"/>
      <c r="M43" s="95">
        <v>243457.8</v>
      </c>
      <c r="N43" s="95">
        <v>0</v>
      </c>
      <c r="O43" s="95">
        <v>0</v>
      </c>
      <c r="P43" s="105">
        <f t="shared" si="3"/>
        <v>0</v>
      </c>
    </row>
    <row r="44" spans="1:16" s="2" customFormat="1" ht="15.6" x14ac:dyDescent="0.25">
      <c r="A44" s="96" t="s">
        <v>310</v>
      </c>
      <c r="B44" s="97"/>
      <c r="C44" s="97"/>
      <c r="D44" s="97"/>
      <c r="E44" s="97"/>
      <c r="F44" s="97"/>
      <c r="G44" s="97"/>
      <c r="H44" s="97"/>
      <c r="I44" s="97"/>
      <c r="J44" s="98"/>
      <c r="K44" s="98"/>
      <c r="L44" s="98"/>
      <c r="M44" s="99">
        <f>M45</f>
        <v>2556313</v>
      </c>
      <c r="N44" s="99">
        <f t="shared" ref="N44:O44" si="15">N45</f>
        <v>0</v>
      </c>
      <c r="O44" s="99">
        <f t="shared" si="15"/>
        <v>0</v>
      </c>
      <c r="P44" s="105">
        <f t="shared" si="3"/>
        <v>0</v>
      </c>
    </row>
    <row r="45" spans="1:16" s="2" customFormat="1" ht="31.2" x14ac:dyDescent="0.25">
      <c r="A45" s="100" t="s">
        <v>473</v>
      </c>
      <c r="B45" s="85" t="s">
        <v>111</v>
      </c>
      <c r="C45" s="85">
        <v>4</v>
      </c>
      <c r="D45" s="85" t="s">
        <v>101</v>
      </c>
      <c r="E45" s="85" t="s">
        <v>124</v>
      </c>
      <c r="F45" s="85" t="s">
        <v>21</v>
      </c>
      <c r="G45" s="85" t="s">
        <v>46</v>
      </c>
      <c r="H45" s="85" t="s">
        <v>127</v>
      </c>
      <c r="I45" s="85" t="s">
        <v>182</v>
      </c>
      <c r="J45" s="101" t="s">
        <v>446</v>
      </c>
      <c r="K45" s="101">
        <v>50.3</v>
      </c>
      <c r="L45" s="101">
        <v>2023</v>
      </c>
      <c r="M45" s="95">
        <v>2556313</v>
      </c>
      <c r="N45" s="102">
        <v>0</v>
      </c>
      <c r="O45" s="102">
        <v>0</v>
      </c>
      <c r="P45" s="105">
        <f t="shared" si="3"/>
        <v>0</v>
      </c>
    </row>
    <row r="46" spans="1:16" s="6" customFormat="1" ht="15.6" x14ac:dyDescent="0.25">
      <c r="A46" s="96" t="s">
        <v>164</v>
      </c>
      <c r="B46" s="97"/>
      <c r="C46" s="97"/>
      <c r="D46" s="97"/>
      <c r="E46" s="97"/>
      <c r="F46" s="97"/>
      <c r="G46" s="97"/>
      <c r="H46" s="97"/>
      <c r="I46" s="97"/>
      <c r="J46" s="98"/>
      <c r="K46" s="98"/>
      <c r="L46" s="98"/>
      <c r="M46" s="99">
        <f>M47</f>
        <v>4823266</v>
      </c>
      <c r="N46" s="99">
        <f t="shared" ref="N46:O46" si="16">N47</f>
        <v>0</v>
      </c>
      <c r="O46" s="99">
        <f t="shared" si="16"/>
        <v>0</v>
      </c>
      <c r="P46" s="105">
        <f t="shared" si="3"/>
        <v>0</v>
      </c>
    </row>
    <row r="47" spans="1:16" s="2" customFormat="1" ht="15.6" x14ac:dyDescent="0.25">
      <c r="A47" s="100" t="s">
        <v>307</v>
      </c>
      <c r="B47" s="85" t="s">
        <v>111</v>
      </c>
      <c r="C47" s="85">
        <v>4</v>
      </c>
      <c r="D47" s="85" t="s">
        <v>101</v>
      </c>
      <c r="E47" s="85" t="s">
        <v>124</v>
      </c>
      <c r="F47" s="85" t="s">
        <v>21</v>
      </c>
      <c r="G47" s="85" t="s">
        <v>46</v>
      </c>
      <c r="H47" s="85" t="s">
        <v>127</v>
      </c>
      <c r="I47" s="85" t="s">
        <v>182</v>
      </c>
      <c r="J47" s="101"/>
      <c r="K47" s="101"/>
      <c r="L47" s="101"/>
      <c r="M47" s="95">
        <v>4823266</v>
      </c>
      <c r="N47" s="102"/>
      <c r="O47" s="102"/>
      <c r="P47" s="105">
        <f t="shared" si="3"/>
        <v>0</v>
      </c>
    </row>
    <row r="48" spans="1:16" s="2" customFormat="1" ht="15.6" x14ac:dyDescent="0.25">
      <c r="A48" s="96" t="s">
        <v>302</v>
      </c>
      <c r="B48" s="97"/>
      <c r="C48" s="97"/>
      <c r="D48" s="97"/>
      <c r="E48" s="97"/>
      <c r="F48" s="97"/>
      <c r="G48" s="97"/>
      <c r="H48" s="97"/>
      <c r="I48" s="97"/>
      <c r="J48" s="98"/>
      <c r="K48" s="98"/>
      <c r="L48" s="98"/>
      <c r="M48" s="99">
        <v>7303751</v>
      </c>
      <c r="N48" s="99">
        <f t="shared" ref="N48" si="17">N51</f>
        <v>0</v>
      </c>
      <c r="O48" s="99">
        <f t="shared" ref="O48" si="18">O51</f>
        <v>0</v>
      </c>
      <c r="P48" s="105">
        <f t="shared" si="3"/>
        <v>0</v>
      </c>
    </row>
    <row r="49" spans="1:16" s="2" customFormat="1" ht="31.2" x14ac:dyDescent="0.25">
      <c r="A49" s="83" t="s">
        <v>452</v>
      </c>
      <c r="B49" s="93">
        <v>25</v>
      </c>
      <c r="C49" s="93">
        <v>4</v>
      </c>
      <c r="D49" s="85" t="s">
        <v>101</v>
      </c>
      <c r="E49" s="93">
        <v>825</v>
      </c>
      <c r="F49" s="93">
        <v>11</v>
      </c>
      <c r="G49" s="85" t="s">
        <v>46</v>
      </c>
      <c r="H49" s="93">
        <v>17620</v>
      </c>
      <c r="I49" s="93">
        <v>522</v>
      </c>
      <c r="J49" s="94" t="s">
        <v>446</v>
      </c>
      <c r="K49" s="94">
        <v>33</v>
      </c>
      <c r="L49" s="94">
        <v>2023</v>
      </c>
      <c r="M49" s="95">
        <v>2008531.5</v>
      </c>
      <c r="N49" s="111">
        <v>0</v>
      </c>
      <c r="O49" s="111">
        <v>0</v>
      </c>
      <c r="P49" s="105">
        <f t="shared" si="3"/>
        <v>0</v>
      </c>
    </row>
    <row r="50" spans="1:16" s="2" customFormat="1" ht="31.2" x14ac:dyDescent="0.25">
      <c r="A50" s="83" t="s">
        <v>453</v>
      </c>
      <c r="B50" s="93">
        <v>25</v>
      </c>
      <c r="C50" s="93">
        <v>4</v>
      </c>
      <c r="D50" s="85" t="s">
        <v>101</v>
      </c>
      <c r="E50" s="93">
        <v>825</v>
      </c>
      <c r="F50" s="93">
        <v>11</v>
      </c>
      <c r="G50" s="85" t="s">
        <v>46</v>
      </c>
      <c r="H50" s="93">
        <v>17620</v>
      </c>
      <c r="I50" s="93">
        <v>522</v>
      </c>
      <c r="J50" s="94" t="s">
        <v>446</v>
      </c>
      <c r="K50" s="94">
        <v>33</v>
      </c>
      <c r="L50" s="94">
        <v>2023</v>
      </c>
      <c r="M50" s="95">
        <v>2008531.5</v>
      </c>
      <c r="N50" s="111">
        <v>0</v>
      </c>
      <c r="O50" s="111">
        <v>0</v>
      </c>
      <c r="P50" s="105">
        <f t="shared" si="3"/>
        <v>0</v>
      </c>
    </row>
    <row r="51" spans="1:16" s="2" customFormat="1" ht="31.2" x14ac:dyDescent="0.25">
      <c r="A51" s="83" t="s">
        <v>454</v>
      </c>
      <c r="B51" s="93">
        <v>25</v>
      </c>
      <c r="C51" s="93">
        <v>4</v>
      </c>
      <c r="D51" s="85" t="s">
        <v>101</v>
      </c>
      <c r="E51" s="93">
        <v>825</v>
      </c>
      <c r="F51" s="93">
        <v>11</v>
      </c>
      <c r="G51" s="85" t="s">
        <v>46</v>
      </c>
      <c r="H51" s="93">
        <v>17620</v>
      </c>
      <c r="I51" s="93">
        <v>522</v>
      </c>
      <c r="J51" s="94" t="s">
        <v>446</v>
      </c>
      <c r="K51" s="94">
        <v>54</v>
      </c>
      <c r="L51" s="94">
        <v>2023</v>
      </c>
      <c r="M51" s="95">
        <v>3286688</v>
      </c>
      <c r="N51" s="111">
        <v>0</v>
      </c>
      <c r="O51" s="111">
        <v>0</v>
      </c>
      <c r="P51" s="105">
        <f t="shared" si="3"/>
        <v>0</v>
      </c>
    </row>
    <row r="52" spans="1:16" ht="3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38.25" hidden="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42" customHeight="1" x14ac:dyDescent="0.4">
      <c r="A54" s="157" t="s">
        <v>312</v>
      </c>
      <c r="B54" s="157"/>
      <c r="C54" s="157"/>
      <c r="D54" s="157"/>
      <c r="E54"/>
      <c r="F54"/>
      <c r="G54"/>
      <c r="H54"/>
      <c r="I54"/>
      <c r="J54"/>
      <c r="K54"/>
      <c r="L54"/>
      <c r="M54" s="162" t="s">
        <v>313</v>
      </c>
      <c r="N54" s="162"/>
      <c r="O54" s="162"/>
      <c r="P54" s="162"/>
    </row>
    <row r="55" spans="1:16" x14ac:dyDescent="0.25">
      <c r="A55" s="43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 s="43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21" x14ac:dyDescent="0.25">
      <c r="A57" s="40" t="s">
        <v>314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5">
      <c r="A58" s="43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5">
      <c r="A59" s="43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42" x14ac:dyDescent="0.4">
      <c r="A60" s="40" t="s">
        <v>315</v>
      </c>
      <c r="B60"/>
      <c r="C60"/>
      <c r="D60"/>
      <c r="E60"/>
      <c r="F60"/>
      <c r="G60"/>
      <c r="H60"/>
      <c r="I60"/>
      <c r="J60"/>
      <c r="K60"/>
      <c r="L60"/>
      <c r="M60" s="162" t="s">
        <v>316</v>
      </c>
      <c r="N60" s="162"/>
      <c r="O60" s="162"/>
      <c r="P60" s="162"/>
    </row>
    <row r="61" spans="1:16" ht="21" x14ac:dyDescent="0.4">
      <c r="A61" s="40"/>
      <c r="B61"/>
      <c r="C61"/>
      <c r="D61"/>
      <c r="E61"/>
      <c r="F61"/>
      <c r="G61"/>
      <c r="H61"/>
      <c r="I61"/>
      <c r="J61"/>
      <c r="K61"/>
      <c r="L61"/>
      <c r="M61" s="104"/>
      <c r="N61" s="104"/>
      <c r="O61" s="104"/>
      <c r="P61" s="104"/>
    </row>
    <row r="62" spans="1:16" ht="25.5" customHeight="1" x14ac:dyDescent="0.4">
      <c r="A62" s="40"/>
      <c r="B62"/>
      <c r="C62"/>
      <c r="D62"/>
      <c r="E62"/>
      <c r="F62"/>
      <c r="G62"/>
      <c r="H62"/>
      <c r="I62"/>
      <c r="J62"/>
      <c r="K62"/>
      <c r="L62"/>
      <c r="M62" s="104"/>
      <c r="N62" s="104"/>
      <c r="O62" s="104"/>
      <c r="P62" s="104"/>
    </row>
    <row r="63" spans="1:16" ht="15" customHeight="1" x14ac:dyDescent="0.4">
      <c r="A63" s="40"/>
      <c r="B63"/>
      <c r="C63"/>
      <c r="D63"/>
      <c r="E63"/>
      <c r="F63"/>
      <c r="G63"/>
      <c r="H63"/>
      <c r="I63"/>
      <c r="J63"/>
      <c r="K63"/>
      <c r="L63"/>
      <c r="M63" s="104"/>
      <c r="N63" s="104"/>
      <c r="O63" s="104"/>
      <c r="P63" s="104"/>
    </row>
    <row r="64" spans="1:16" ht="25.5" customHeight="1" x14ac:dyDescent="0.4">
      <c r="A64" s="40"/>
      <c r="B64"/>
      <c r="C64"/>
      <c r="D64"/>
      <c r="E64"/>
      <c r="F64"/>
      <c r="G64"/>
      <c r="H64"/>
      <c r="I64"/>
      <c r="J64"/>
      <c r="K64"/>
      <c r="L64"/>
      <c r="M64" s="104"/>
      <c r="N64" s="104"/>
      <c r="O64" s="104"/>
      <c r="P64" s="104"/>
    </row>
    <row r="65" spans="1:16" ht="25.5" customHeight="1" x14ac:dyDescent="0.25">
      <c r="A65" s="43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5">
      <c r="A66" s="43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25">
      <c r="A67" s="43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8" x14ac:dyDescent="0.35">
      <c r="A68" s="81" t="s">
        <v>317</v>
      </c>
    </row>
    <row r="69" spans="1:16" ht="18" x14ac:dyDescent="0.35">
      <c r="A69" s="81" t="s">
        <v>318</v>
      </c>
    </row>
  </sheetData>
  <autoFilter ref="M1:M69"/>
  <mergeCells count="6">
    <mergeCell ref="M1:P1"/>
    <mergeCell ref="M60:P60"/>
    <mergeCell ref="A2:P2"/>
    <mergeCell ref="A3:P3"/>
    <mergeCell ref="A54:D54"/>
    <mergeCell ref="M54:P54"/>
  </mergeCells>
  <pageMargins left="0.39370080000000002" right="0.39370080000000002" top="0.57322839999999997" bottom="0.42125980000000002" header="0.3" footer="0.3"/>
  <pageSetup paperSize="9" scale="71" fitToHeight="0" orientation="landscape" r:id="rId1"/>
  <headerFooter>
    <oddHeader>&amp;C&amp;P</oddHeader>
  </headerFooter>
  <rowBreaks count="2" manualBreakCount="2">
    <brk id="21" max="15" man="1"/>
    <brk id="4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Гос. собственность</vt:lpstr>
      <vt:lpstr>Мун. собственность</vt:lpstr>
      <vt:lpstr>Недвижимость гос.</vt:lpstr>
      <vt:lpstr>Недвижимость мун.</vt:lpstr>
      <vt:lpstr>'Гос. собственность'!Заголовки_для_печати</vt:lpstr>
      <vt:lpstr>'Недвижимость гос.'!Заголовки_для_печати</vt:lpstr>
      <vt:lpstr>'Гос. собственность'!Область_печати</vt:lpstr>
      <vt:lpstr>'Мун. собственность'!Область_печати</vt:lpstr>
      <vt:lpstr>'Недвижимость гос.'!Область_печати</vt:lpstr>
      <vt:lpstr>'Недвижимость мун.'!Область_печати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2023-11-08T09:37:45Z</dcterms:modified>
</cp:coreProperties>
</file>